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ario" sheetId="1" state="visible" r:id="rId1"/>
    <sheet xmlns:r="http://schemas.openxmlformats.org/officeDocument/2006/relationships" name="Resumen" sheetId="2" state="visible" r:id="rId2"/>
    <sheet xmlns:r="http://schemas.openxmlformats.org/officeDocument/2006/relationships" name="Parámetro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&quot;€&quot;"/>
    <numFmt numFmtId="165" formatCode="0.0000"/>
    <numFmt numFmtId="166" formatCode="#,##0 &quot;€&quot;"/>
  </numFmts>
  <fonts count="5">
    <font>
      <name val="Calibri"/>
      <family val="2"/>
      <color theme="1"/>
      <sz val="11"/>
      <scheme val="minor"/>
    </font>
    <font>
      <b val="1"/>
      <sz val="13"/>
    </font>
    <font>
      <b val="1"/>
    </font>
    <font>
      <i val="1"/>
      <color rgb="00777777"/>
    </font>
    <font>
      <b val="1"/>
      <color rgb="00F5F5F0"/>
    </font>
  </fonts>
  <fills count="5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F1D1A"/>
      </patternFill>
    </fill>
    <fill>
      <patternFill patternType="solid">
        <fgColor rgb="00F6F1E4"/>
      </patternFill>
    </fill>
  </fills>
  <borders count="2">
    <border>
      <left/>
      <right/>
      <top/>
      <bottom/>
      <diagonal/>
    </border>
    <border>
      <left style="thin">
        <color rgb="00D9D4C7"/>
      </left>
      <right style="thin">
        <color rgb="00D9D4C7"/>
      </right>
      <top style="thin">
        <color rgb="00D9D4C7"/>
      </top>
      <bottom style="thin">
        <color rgb="00D9D4C7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4" fillId="3" borderId="0" applyAlignment="1" pivotButton="0" quotePrefix="0" xfId="0">
      <alignment horizontal="center" wrapText="1"/>
    </xf>
    <xf numFmtId="0" fontId="0" fillId="0" borderId="1" pivotButton="0" quotePrefix="0" xfId="0"/>
    <xf numFmtId="164" fontId="0" fillId="0" borderId="1" pivotButton="0" quotePrefix="0" xfId="0"/>
    <xf numFmtId="2" fontId="0" fillId="4" borderId="1" pivotButton="0" quotePrefix="0" xfId="0"/>
    <xf numFmtId="0" fontId="0" fillId="4" borderId="1" pivotButton="0" quotePrefix="0" xfId="0"/>
    <xf numFmtId="164" fontId="0" fillId="4" borderId="1" pivotButton="0" quotePrefix="0" xfId="0"/>
    <xf numFmtId="1" fontId="0" fillId="4" borderId="1" pivotButton="0" quotePrefix="0" xfId="0"/>
    <xf numFmtId="0" fontId="1" fillId="0" borderId="0" pivotButton="0" quotePrefix="0" xfId="0"/>
    <xf numFmtId="0" fontId="2" fillId="0" borderId="0" pivotButton="0" quotePrefix="0" xfId="0"/>
    <xf numFmtId="166" fontId="0" fillId="0" borderId="0" pivotButton="0" quotePrefix="0" xfId="0"/>
    <xf numFmtId="1" fontId="0" fillId="0" borderId="0" pivotButton="0" quotePrefix="0" xfId="0"/>
    <xf numFmtId="0" fontId="3" fillId="0" borderId="0" pivotButton="0" quotePrefix="0" xfId="0"/>
    <xf numFmtId="9" fontId="0" fillId="2" borderId="1" pivotButton="0" quotePrefix="0" xfId="0"/>
    <xf numFmtId="1" fontId="0" fillId="2" borderId="1" pivotButton="0" quotePrefix="0" xfId="0"/>
    <xf numFmtId="164" fontId="0" fillId="2" borderId="1" pivotButton="0" quotePrefix="0" xfId="0"/>
    <xf numFmtId="165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8D7D7"/>
        </patternFill>
      </fill>
    </dxf>
    <dxf>
      <fill>
        <patternFill patternType="solid">
          <fgColor rgb="00FCEBC7"/>
        </patternFill>
      </fill>
    </dxf>
    <dxf>
      <fill>
        <patternFill patternType="solid">
          <fgColor rgb="00D6E8F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2" customWidth="1" min="2" max="2"/>
    <col width="14" customWidth="1" min="3" max="3"/>
    <col width="9" customWidth="1" min="4" max="4"/>
    <col width="10" customWidth="1" min="5" max="5"/>
    <col width="10" customWidth="1" min="6" max="6"/>
    <col width="13" customWidth="1" min="7" max="7"/>
    <col width="12" customWidth="1" min="8" max="8"/>
    <col width="13" customWidth="1" min="9" max="9"/>
    <col width="13" customWidth="1" min="10" max="10"/>
    <col width="15" customWidth="1" min="11" max="11"/>
    <col width="15" customWidth="1" min="12" max="12"/>
    <col width="13" customWidth="1" min="13" max="13"/>
    <col width="16" customWidth="1" min="14" max="14"/>
    <col width="15" customWidth="1" min="15" max="15"/>
    <col width="14" customWidth="1" min="16" max="16"/>
    <col width="14" customWidth="1" min="17" max="17"/>
    <col width="14" customWidth="1" min="18" max="18"/>
  </cols>
  <sheetData>
    <row r="1" ht="32" customHeight="1">
      <c r="A1" s="1" t="inlineStr">
        <is>
          <t>Artículo</t>
        </is>
      </c>
      <c r="B1" s="1" t="inlineStr">
        <is>
          <t>Referencia</t>
        </is>
      </c>
      <c r="C1" s="1" t="inlineStr">
        <is>
          <t>Categoría</t>
        </is>
      </c>
      <c r="D1" s="1" t="inlineStr">
        <is>
          <t>Stock</t>
        </is>
      </c>
      <c r="E1" s="1" t="inlineStr">
        <is>
          <t>Coste</t>
        </is>
      </c>
      <c r="F1" s="1" t="inlineStr">
        <is>
          <t>Precio</t>
        </is>
      </c>
      <c r="G1" s="1" t="inlineStr">
        <is>
          <t>Consumo mes</t>
        </is>
      </c>
      <c r="H1" s="1" t="inlineStr">
        <is>
          <t>Plazo (días)</t>
        </is>
      </c>
      <c r="I1" s="1" t="inlineStr">
        <is>
          <t>Pedido mínimo</t>
        </is>
      </c>
      <c r="J1" s="1" t="inlineStr">
        <is>
          <t>Consumo diario</t>
        </is>
      </c>
      <c r="K1" s="1" t="inlineStr">
        <is>
          <t>Stock de seguridad</t>
        </is>
      </c>
      <c r="L1" s="1" t="inlineStr">
        <is>
          <t>Punto de pedido</t>
        </is>
      </c>
      <c r="M1" s="1" t="inlineStr">
        <is>
          <t>Pedido óptimo</t>
        </is>
      </c>
      <c r="N1" s="1" t="inlineStr">
        <is>
          <t>Estado</t>
        </is>
      </c>
      <c r="O1" s="1" t="inlineStr">
        <is>
          <t>Cantidad a pedir</t>
        </is>
      </c>
      <c r="P1" s="1" t="inlineStr">
        <is>
          <t>Valor en stock</t>
        </is>
      </c>
      <c r="Q1" s="1" t="inlineStr">
        <is>
          <t>Cobertura (días)</t>
        </is>
      </c>
      <c r="R1" s="1" t="inlineStr">
        <is>
          <t>Importe a pedir</t>
        </is>
      </c>
    </row>
    <row r="2">
      <c r="A2" s="2" t="inlineStr">
        <is>
          <t>Zapatilla trail</t>
        </is>
      </c>
      <c r="B2" s="2" t="inlineStr">
        <is>
          <t>ZT-42</t>
        </is>
      </c>
      <c r="C2" s="2" t="inlineStr">
        <is>
          <t>Calzado</t>
        </is>
      </c>
      <c r="D2" s="2" t="n">
        <v>18</v>
      </c>
      <c r="E2" s="3" t="n">
        <v>52</v>
      </c>
      <c r="F2" s="3" t="n">
        <v>109.9</v>
      </c>
      <c r="G2" s="2" t="n">
        <v>30</v>
      </c>
      <c r="H2" s="2" t="n">
        <v>14</v>
      </c>
      <c r="I2" s="2" t="n">
        <v>12</v>
      </c>
      <c r="J2" s="4">
        <f>IF(A2="","",G2*12/365)</f>
        <v/>
      </c>
      <c r="K2" s="5">
        <f>IF(A2="","",MAX(0,ROUNDUP(Parámetros!$B$11*G2*Parámetros!$B$4*SQRT(IF(H2="",Parámetros!$B$5,H2)/(365/12))-0.000000001,0)))</f>
        <v/>
      </c>
      <c r="L2" s="5">
        <f>IF(A2="","",IF(G2&gt;0,ROUNDUP(J2*IF(H2="",Parámetros!$B$5,H2)+Parámetros!$B$11*G2*Parámetros!$B$4*SQRT(IF(H2="",Parámetros!$B$5,H2)/(365/12))-0.000000001,0),0))</f>
        <v/>
      </c>
      <c r="M2" s="5">
        <f>IF(A2="","",IF(G2&gt;0,MAX(IF(AND(E2&gt;0,Parámetros!$B$7&gt;0,Parámetros!$B$6&gt;0),ROUNDUP(SQRT(2*G2*12*Parámetros!$B$6/(E2*Parámetros!$B$7))-0.000000001,0),G2),I2,1),0))</f>
        <v/>
      </c>
      <c r="N2" s="5">
        <f>IF(A2="","",IF(G2&lt;=0,IF(D2&gt;0,"Sin movimiento","Sin datos"),IF(D2&lt;J2*IF(H2="",Parámetros!$B$5,H2),"Rotura probable",IF(D2&lt;=L2,"Pedir ya",IF(AND(D2&gt;L2+M2,D2/J2&gt;Parámetros!$B$8),"Sobrestock","Correcto")))))</f>
        <v/>
      </c>
      <c r="O2" s="5">
        <f>IF(A2="","",IF(OR(N2="Rotura probable",N2="Pedir ya"),MAX(M2,ROUNDUP(L2-D2,0)),0))</f>
        <v/>
      </c>
      <c r="P2" s="6">
        <f>IF(A2="","",D2*E2)</f>
        <v/>
      </c>
      <c r="Q2" s="7">
        <f>IF(A2="","",IF(J2&gt;0,D2/J2,""))</f>
        <v/>
      </c>
      <c r="R2" s="6">
        <f>IF(A2="","",O2*E2)</f>
        <v/>
      </c>
    </row>
    <row r="3">
      <c r="A3" s="2" t="inlineStr">
        <is>
          <t>Mochila 30 L</t>
        </is>
      </c>
      <c r="B3" s="2" t="inlineStr">
        <is>
          <t>MO-30</t>
        </is>
      </c>
      <c r="C3" s="2" t="inlineStr">
        <is>
          <t>Mochilas</t>
        </is>
      </c>
      <c r="D3" s="2" t="n">
        <v>25</v>
      </c>
      <c r="E3" s="3" t="n">
        <v>28</v>
      </c>
      <c r="F3" s="3" t="n">
        <v>64.90000000000001</v>
      </c>
      <c r="G3" s="2" t="n">
        <v>12</v>
      </c>
      <c r="H3" s="2" t="n"/>
      <c r="I3" s="2" t="n">
        <v>0</v>
      </c>
      <c r="J3" s="4">
        <f>IF(A3="","",G3*12/365)</f>
        <v/>
      </c>
      <c r="K3" s="5">
        <f>IF(A3="","",MAX(0,ROUNDUP(Parámetros!$B$11*G3*Parámetros!$B$4*SQRT(IF(H3="",Parámetros!$B$5,H3)/(365/12))-0.000000001,0)))</f>
        <v/>
      </c>
      <c r="L3" s="5">
        <f>IF(A3="","",IF(G3&gt;0,ROUNDUP(J3*IF(H3="",Parámetros!$B$5,H3)+Parámetros!$B$11*G3*Parámetros!$B$4*SQRT(IF(H3="",Parámetros!$B$5,H3)/(365/12))-0.000000001,0),0))</f>
        <v/>
      </c>
      <c r="M3" s="5">
        <f>IF(A3="","",IF(G3&gt;0,MAX(IF(AND(E3&gt;0,Parámetros!$B$7&gt;0,Parámetros!$B$6&gt;0),ROUNDUP(SQRT(2*G3*12*Parámetros!$B$6/(E3*Parámetros!$B$7))-0.000000001,0),G3),I3,1),0))</f>
        <v/>
      </c>
      <c r="N3" s="5">
        <f>IF(A3="","",IF(G3&lt;=0,IF(D3&gt;0,"Sin movimiento","Sin datos"),IF(D3&lt;J3*IF(H3="",Parámetros!$B$5,H3),"Rotura probable",IF(D3&lt;=L3,"Pedir ya",IF(AND(D3&gt;L3+M3,D3/J3&gt;Parámetros!$B$8),"Sobrestock","Correcto")))))</f>
        <v/>
      </c>
      <c r="O3" s="5">
        <f>IF(A3="","",IF(OR(N3="Rotura probable",N3="Pedir ya"),MAX(M3,ROUNDUP(L3-D3,0)),0))</f>
        <v/>
      </c>
      <c r="P3" s="6">
        <f>IF(A3="","",D3*E3)</f>
        <v/>
      </c>
      <c r="Q3" s="7">
        <f>IF(A3="","",IF(J3&gt;0,D3/J3,""))</f>
        <v/>
      </c>
      <c r="R3" s="6">
        <f>IF(A3="","",O3*E3)</f>
        <v/>
      </c>
    </row>
    <row r="4">
      <c r="A4" s="2" t="inlineStr">
        <is>
          <t>Calcetín técnico</t>
        </is>
      </c>
      <c r="B4" s="2" t="inlineStr">
        <is>
          <t>CT-01</t>
        </is>
      </c>
      <c r="C4" s="2" t="inlineStr">
        <is>
          <t>Textil</t>
        </is>
      </c>
      <c r="D4" s="2" t="n">
        <v>340</v>
      </c>
      <c r="E4" s="3" t="n">
        <v>3.2</v>
      </c>
      <c r="F4" s="3" t="n">
        <v>12.9</v>
      </c>
      <c r="G4" s="2" t="n">
        <v>60</v>
      </c>
      <c r="H4" s="2" t="n"/>
      <c r="I4" s="2" t="n">
        <v>0</v>
      </c>
      <c r="J4" s="4">
        <f>IF(A4="","",G4*12/365)</f>
        <v/>
      </c>
      <c r="K4" s="5">
        <f>IF(A4="","",MAX(0,ROUNDUP(Parámetros!$B$11*G4*Parámetros!$B$4*SQRT(IF(H4="",Parámetros!$B$5,H4)/(365/12))-0.000000001,0)))</f>
        <v/>
      </c>
      <c r="L4" s="5">
        <f>IF(A4="","",IF(G4&gt;0,ROUNDUP(J4*IF(H4="",Parámetros!$B$5,H4)+Parámetros!$B$11*G4*Parámetros!$B$4*SQRT(IF(H4="",Parámetros!$B$5,H4)/(365/12))-0.000000001,0),0))</f>
        <v/>
      </c>
      <c r="M4" s="5">
        <f>IF(A4="","",IF(G4&gt;0,MAX(IF(AND(E4&gt;0,Parámetros!$B$7&gt;0,Parámetros!$B$6&gt;0),ROUNDUP(SQRT(2*G4*12*Parámetros!$B$6/(E4*Parámetros!$B$7))-0.000000001,0),G4),I4,1),0))</f>
        <v/>
      </c>
      <c r="N4" s="5">
        <f>IF(A4="","",IF(G4&lt;=0,IF(D4&gt;0,"Sin movimiento","Sin datos"),IF(D4&lt;J4*IF(H4="",Parámetros!$B$5,H4),"Rotura probable",IF(D4&lt;=L4,"Pedir ya",IF(AND(D4&gt;L4+M4,D4/J4&gt;Parámetros!$B$8),"Sobrestock","Correcto")))))</f>
        <v/>
      </c>
      <c r="O4" s="5">
        <f>IF(A4="","",IF(OR(N4="Rotura probable",N4="Pedir ya"),MAX(M4,ROUNDUP(L4-D4,0)),0))</f>
        <v/>
      </c>
      <c r="P4" s="6">
        <f>IF(A4="","",D4*E4)</f>
        <v/>
      </c>
      <c r="Q4" s="7">
        <f>IF(A4="","",IF(J4&gt;0,D4/J4,""))</f>
        <v/>
      </c>
      <c r="R4" s="6">
        <f>IF(A4="","",O4*E4)</f>
        <v/>
      </c>
    </row>
    <row r="5">
      <c r="A5" s="2" t="inlineStr">
        <is>
          <t>Chaqueta impermeable</t>
        </is>
      </c>
      <c r="B5" s="2" t="inlineStr">
        <is>
          <t>CH-IM</t>
        </is>
      </c>
      <c r="C5" s="2" t="inlineStr">
        <is>
          <t>Textil</t>
        </is>
      </c>
      <c r="D5" s="2" t="n">
        <v>3</v>
      </c>
      <c r="E5" s="3" t="n">
        <v>61</v>
      </c>
      <c r="F5" s="3" t="n">
        <v>149</v>
      </c>
      <c r="G5" s="2" t="n">
        <v>6</v>
      </c>
      <c r="H5" s="2" t="n">
        <v>21</v>
      </c>
      <c r="I5" s="2" t="n">
        <v>0</v>
      </c>
      <c r="J5" s="4">
        <f>IF(A5="","",G5*12/365)</f>
        <v/>
      </c>
      <c r="K5" s="5">
        <f>IF(A5="","",MAX(0,ROUNDUP(Parámetros!$B$11*G5*Parámetros!$B$4*SQRT(IF(H5="",Parámetros!$B$5,H5)/(365/12))-0.000000001,0)))</f>
        <v/>
      </c>
      <c r="L5" s="5">
        <f>IF(A5="","",IF(G5&gt;0,ROUNDUP(J5*IF(H5="",Parámetros!$B$5,H5)+Parámetros!$B$11*G5*Parámetros!$B$4*SQRT(IF(H5="",Parámetros!$B$5,H5)/(365/12))-0.000000001,0),0))</f>
        <v/>
      </c>
      <c r="M5" s="5">
        <f>IF(A5="","",IF(G5&gt;0,MAX(IF(AND(E5&gt;0,Parámetros!$B$7&gt;0,Parámetros!$B$6&gt;0),ROUNDUP(SQRT(2*G5*12*Parámetros!$B$6/(E5*Parámetros!$B$7))-0.000000001,0),G5),I5,1),0))</f>
        <v/>
      </c>
      <c r="N5" s="5">
        <f>IF(A5="","",IF(G5&lt;=0,IF(D5&gt;0,"Sin movimiento","Sin datos"),IF(D5&lt;J5*IF(H5="",Parámetros!$B$5,H5),"Rotura probable",IF(D5&lt;=L5,"Pedir ya",IF(AND(D5&gt;L5+M5,D5/J5&gt;Parámetros!$B$8),"Sobrestock","Correcto")))))</f>
        <v/>
      </c>
      <c r="O5" s="5">
        <f>IF(A5="","",IF(OR(N5="Rotura probable",N5="Pedir ya"),MAX(M5,ROUNDUP(L5-D5,0)),0))</f>
        <v/>
      </c>
      <c r="P5" s="6">
        <f>IF(A5="","",D5*E5)</f>
        <v/>
      </c>
      <c r="Q5" s="7">
        <f>IF(A5="","",IF(J5&gt;0,D5/J5,""))</f>
        <v/>
      </c>
      <c r="R5" s="6">
        <f>IF(A5="","",O5*E5)</f>
        <v/>
      </c>
    </row>
    <row r="6">
      <c r="A6" s="2" t="inlineStr">
        <is>
          <t>Bastones carbono</t>
        </is>
      </c>
      <c r="B6" s="2" t="inlineStr">
        <is>
          <t>BA-CB</t>
        </is>
      </c>
      <c r="C6" s="2" t="inlineStr">
        <is>
          <t>Accesorios</t>
        </is>
      </c>
      <c r="D6" s="2" t="n">
        <v>14</v>
      </c>
      <c r="E6" s="3" t="n">
        <v>35</v>
      </c>
      <c r="F6" s="3" t="n">
        <v>79</v>
      </c>
      <c r="G6" s="2" t="n">
        <v>3</v>
      </c>
      <c r="H6" s="2" t="n"/>
      <c r="I6" s="2" t="n">
        <v>0</v>
      </c>
      <c r="J6" s="4">
        <f>IF(A6="","",G6*12/365)</f>
        <v/>
      </c>
      <c r="K6" s="5">
        <f>IF(A6="","",MAX(0,ROUNDUP(Parámetros!$B$11*G6*Parámetros!$B$4*SQRT(IF(H6="",Parámetros!$B$5,H6)/(365/12))-0.000000001,0)))</f>
        <v/>
      </c>
      <c r="L6" s="5">
        <f>IF(A6="","",IF(G6&gt;0,ROUNDUP(J6*IF(H6="",Parámetros!$B$5,H6)+Parámetros!$B$11*G6*Parámetros!$B$4*SQRT(IF(H6="",Parámetros!$B$5,H6)/(365/12))-0.000000001,0),0))</f>
        <v/>
      </c>
      <c r="M6" s="5">
        <f>IF(A6="","",IF(G6&gt;0,MAX(IF(AND(E6&gt;0,Parámetros!$B$7&gt;0,Parámetros!$B$6&gt;0),ROUNDUP(SQRT(2*G6*12*Parámetros!$B$6/(E6*Parámetros!$B$7))-0.000000001,0),G6),I6,1),0))</f>
        <v/>
      </c>
      <c r="N6" s="5">
        <f>IF(A6="","",IF(G6&lt;=0,IF(D6&gt;0,"Sin movimiento","Sin datos"),IF(D6&lt;J6*IF(H6="",Parámetros!$B$5,H6),"Rotura probable",IF(D6&lt;=L6,"Pedir ya",IF(AND(D6&gt;L6+M6,D6/J6&gt;Parámetros!$B$8),"Sobrestock","Correcto")))))</f>
        <v/>
      </c>
      <c r="O6" s="5">
        <f>IF(A6="","",IF(OR(N6="Rotura probable",N6="Pedir ya"),MAX(M6,ROUNDUP(L6-D6,0)),0))</f>
        <v/>
      </c>
      <c r="P6" s="6">
        <f>IF(A6="","",D6*E6)</f>
        <v/>
      </c>
      <c r="Q6" s="7">
        <f>IF(A6="","",IF(J6&gt;0,D6/J6,""))</f>
        <v/>
      </c>
      <c r="R6" s="6">
        <f>IF(A6="","",O6*E6)</f>
        <v/>
      </c>
    </row>
    <row r="7">
      <c r="A7" s="2" t="inlineStr">
        <is>
          <t>Frontal LED</t>
        </is>
      </c>
      <c r="B7" s="2" t="inlineStr">
        <is>
          <t>FR-LED</t>
        </is>
      </c>
      <c r="C7" s="2" t="inlineStr">
        <is>
          <t>Accesorios</t>
        </is>
      </c>
      <c r="D7" s="2" t="n">
        <v>40</v>
      </c>
      <c r="E7" s="3" t="n">
        <v>11.5</v>
      </c>
      <c r="F7" s="3" t="n">
        <v>29.9</v>
      </c>
      <c r="G7" s="2" t="n">
        <v>15</v>
      </c>
      <c r="H7" s="2" t="n"/>
      <c r="I7" s="2" t="n">
        <v>0</v>
      </c>
      <c r="J7" s="4">
        <f>IF(A7="","",G7*12/365)</f>
        <v/>
      </c>
      <c r="K7" s="5">
        <f>IF(A7="","",MAX(0,ROUNDUP(Parámetros!$B$11*G7*Parámetros!$B$4*SQRT(IF(H7="",Parámetros!$B$5,H7)/(365/12))-0.000000001,0)))</f>
        <v/>
      </c>
      <c r="L7" s="5">
        <f>IF(A7="","",IF(G7&gt;0,ROUNDUP(J7*IF(H7="",Parámetros!$B$5,H7)+Parámetros!$B$11*G7*Parámetros!$B$4*SQRT(IF(H7="",Parámetros!$B$5,H7)/(365/12))-0.000000001,0),0))</f>
        <v/>
      </c>
      <c r="M7" s="5">
        <f>IF(A7="","",IF(G7&gt;0,MAX(IF(AND(E7&gt;0,Parámetros!$B$7&gt;0,Parámetros!$B$6&gt;0),ROUNDUP(SQRT(2*G7*12*Parámetros!$B$6/(E7*Parámetros!$B$7))-0.000000001,0),G7),I7,1),0))</f>
        <v/>
      </c>
      <c r="N7" s="5">
        <f>IF(A7="","",IF(G7&lt;=0,IF(D7&gt;0,"Sin movimiento","Sin datos"),IF(D7&lt;J7*IF(H7="",Parámetros!$B$5,H7),"Rotura probable",IF(D7&lt;=L7,"Pedir ya",IF(AND(D7&gt;L7+M7,D7/J7&gt;Parámetros!$B$8),"Sobrestock","Correcto")))))</f>
        <v/>
      </c>
      <c r="O7" s="5">
        <f>IF(A7="","",IF(OR(N7="Rotura probable",N7="Pedir ya"),MAX(M7,ROUNDUP(L7-D7,0)),0))</f>
        <v/>
      </c>
      <c r="P7" s="6">
        <f>IF(A7="","",D7*E7)</f>
        <v/>
      </c>
      <c r="Q7" s="7">
        <f>IF(A7="","",IF(J7&gt;0,D7/J7,""))</f>
        <v/>
      </c>
      <c r="R7" s="6">
        <f>IF(A7="","",O7*E7)</f>
        <v/>
      </c>
    </row>
    <row r="8">
      <c r="A8" s="2" t="inlineStr">
        <is>
          <t>Gorra running</t>
        </is>
      </c>
      <c r="B8" s="2" t="inlineStr">
        <is>
          <t>GO-RU</t>
        </is>
      </c>
      <c r="C8" s="2" t="inlineStr">
        <is>
          <t>Textil</t>
        </is>
      </c>
      <c r="D8" s="2" t="n">
        <v>55</v>
      </c>
      <c r="E8" s="3" t="n">
        <v>6</v>
      </c>
      <c r="F8" s="3" t="n">
        <v>14.9</v>
      </c>
      <c r="G8" s="2" t="n">
        <v>0</v>
      </c>
      <c r="H8" s="2" t="n"/>
      <c r="I8" s="2" t="n">
        <v>0</v>
      </c>
      <c r="J8" s="4">
        <f>IF(A8="","",G8*12/365)</f>
        <v/>
      </c>
      <c r="K8" s="5">
        <f>IF(A8="","",MAX(0,ROUNDUP(Parámetros!$B$11*G8*Parámetros!$B$4*SQRT(IF(H8="",Parámetros!$B$5,H8)/(365/12))-0.000000001,0)))</f>
        <v/>
      </c>
      <c r="L8" s="5">
        <f>IF(A8="","",IF(G8&gt;0,ROUNDUP(J8*IF(H8="",Parámetros!$B$5,H8)+Parámetros!$B$11*G8*Parámetros!$B$4*SQRT(IF(H8="",Parámetros!$B$5,H8)/(365/12))-0.000000001,0),0))</f>
        <v/>
      </c>
      <c r="M8" s="5">
        <f>IF(A8="","",IF(G8&gt;0,MAX(IF(AND(E8&gt;0,Parámetros!$B$7&gt;0,Parámetros!$B$6&gt;0),ROUNDUP(SQRT(2*G8*12*Parámetros!$B$6/(E8*Parámetros!$B$7))-0.000000001,0),G8),I8,1),0))</f>
        <v/>
      </c>
      <c r="N8" s="5">
        <f>IF(A8="","",IF(G8&lt;=0,IF(D8&gt;0,"Sin movimiento","Sin datos"),IF(D8&lt;J8*IF(H8="",Parámetros!$B$5,H8),"Rotura probable",IF(D8&lt;=L8,"Pedir ya",IF(AND(D8&gt;L8+M8,D8/J8&gt;Parámetros!$B$8),"Sobrestock","Correcto")))))</f>
        <v/>
      </c>
      <c r="O8" s="5">
        <f>IF(A8="","",IF(OR(N8="Rotura probable",N8="Pedir ya"),MAX(M8,ROUNDUP(L8-D8,0)),0))</f>
        <v/>
      </c>
      <c r="P8" s="6">
        <f>IF(A8="","",D8*E8)</f>
        <v/>
      </c>
      <c r="Q8" s="7">
        <f>IF(A8="","",IF(J8&gt;0,D8/J8,""))</f>
        <v/>
      </c>
      <c r="R8" s="6">
        <f>IF(A8="","",O8*E8)</f>
        <v/>
      </c>
    </row>
    <row r="9">
      <c r="A9" s="2" t="inlineStr">
        <is>
          <t>Gel energético</t>
        </is>
      </c>
      <c r="B9" s="2" t="inlineStr">
        <is>
          <t>GE-01</t>
        </is>
      </c>
      <c r="C9" s="2" t="inlineStr">
        <is>
          <t>Nutrición</t>
        </is>
      </c>
      <c r="D9" s="2" t="n">
        <v>120</v>
      </c>
      <c r="E9" s="3" t="n">
        <v>0.9</v>
      </c>
      <c r="F9" s="3" t="n">
        <v>2.5</v>
      </c>
      <c r="G9" s="2" t="n">
        <v>140</v>
      </c>
      <c r="H9" s="2" t="n">
        <v>5</v>
      </c>
      <c r="I9" s="2" t="n">
        <v>48</v>
      </c>
      <c r="J9" s="4">
        <f>IF(A9="","",G9*12/365)</f>
        <v/>
      </c>
      <c r="K9" s="5">
        <f>IF(A9="","",MAX(0,ROUNDUP(Parámetros!$B$11*G9*Parámetros!$B$4*SQRT(IF(H9="",Parámetros!$B$5,H9)/(365/12))-0.000000001,0)))</f>
        <v/>
      </c>
      <c r="L9" s="5">
        <f>IF(A9="","",IF(G9&gt;0,ROUNDUP(J9*IF(H9="",Parámetros!$B$5,H9)+Parámetros!$B$11*G9*Parámetros!$B$4*SQRT(IF(H9="",Parámetros!$B$5,H9)/(365/12))-0.000000001,0),0))</f>
        <v/>
      </c>
      <c r="M9" s="5">
        <f>IF(A9="","",IF(G9&gt;0,MAX(IF(AND(E9&gt;0,Parámetros!$B$7&gt;0,Parámetros!$B$6&gt;0),ROUNDUP(SQRT(2*G9*12*Parámetros!$B$6/(E9*Parámetros!$B$7))-0.000000001,0),G9),I9,1),0))</f>
        <v/>
      </c>
      <c r="N9" s="5">
        <f>IF(A9="","",IF(G9&lt;=0,IF(D9&gt;0,"Sin movimiento","Sin datos"),IF(D9&lt;J9*IF(H9="",Parámetros!$B$5,H9),"Rotura probable",IF(D9&lt;=L9,"Pedir ya",IF(AND(D9&gt;L9+M9,D9/J9&gt;Parámetros!$B$8),"Sobrestock","Correcto")))))</f>
        <v/>
      </c>
      <c r="O9" s="5">
        <f>IF(A9="","",IF(OR(N9="Rotura probable",N9="Pedir ya"),MAX(M9,ROUNDUP(L9-D9,0)),0))</f>
        <v/>
      </c>
      <c r="P9" s="6">
        <f>IF(A9="","",D9*E9)</f>
        <v/>
      </c>
      <c r="Q9" s="7">
        <f>IF(A9="","",IF(J9&gt;0,D9/J9,""))</f>
        <v/>
      </c>
      <c r="R9" s="6">
        <f>IF(A9="","",O9*E9)</f>
        <v/>
      </c>
    </row>
    <row r="10">
      <c r="A10" s="2" t="n"/>
      <c r="B10" s="2" t="n"/>
      <c r="C10" s="2" t="n"/>
      <c r="D10" s="2" t="n"/>
      <c r="E10" s="3" t="n"/>
      <c r="F10" s="3" t="n"/>
      <c r="G10" s="2" t="n"/>
      <c r="H10" s="2" t="n"/>
      <c r="I10" s="2" t="n"/>
      <c r="J10" s="4">
        <f>IF(A10="","",G10*12/365)</f>
        <v/>
      </c>
      <c r="K10" s="5">
        <f>IF(A10="","",MAX(0,ROUNDUP(Parámetros!$B$11*G10*Parámetros!$B$4*SQRT(IF(H10="",Parámetros!$B$5,H10)/(365/12))-0.000000001,0)))</f>
        <v/>
      </c>
      <c r="L10" s="5">
        <f>IF(A10="","",IF(G10&gt;0,ROUNDUP(J10*IF(H10="",Parámetros!$B$5,H10)+Parámetros!$B$11*G10*Parámetros!$B$4*SQRT(IF(H10="",Parámetros!$B$5,H10)/(365/12))-0.000000001,0),0))</f>
        <v/>
      </c>
      <c r="M10" s="5">
        <f>IF(A10="","",IF(G10&gt;0,MAX(IF(AND(E10&gt;0,Parámetros!$B$7&gt;0,Parámetros!$B$6&gt;0),ROUNDUP(SQRT(2*G10*12*Parámetros!$B$6/(E10*Parámetros!$B$7))-0.000000001,0),G10),I10,1),0))</f>
        <v/>
      </c>
      <c r="N10" s="5">
        <f>IF(A10="","",IF(G10&lt;=0,IF(D10&gt;0,"Sin movimiento","Sin datos"),IF(D10&lt;J10*IF(H10="",Parámetros!$B$5,H10),"Rotura probable",IF(D10&lt;=L10,"Pedir ya",IF(AND(D10&gt;L10+M10,D10/J10&gt;Parámetros!$B$8),"Sobrestock","Correcto")))))</f>
        <v/>
      </c>
      <c r="O10" s="5">
        <f>IF(A10="","",IF(OR(N10="Rotura probable",N10="Pedir ya"),MAX(M10,ROUNDUP(L10-D10,0)),0))</f>
        <v/>
      </c>
      <c r="P10" s="6">
        <f>IF(A10="","",D10*E10)</f>
        <v/>
      </c>
      <c r="Q10" s="7">
        <f>IF(A10="","",IF(J10&gt;0,D10/J10,""))</f>
        <v/>
      </c>
      <c r="R10" s="6">
        <f>IF(A10="","",O10*E10)</f>
        <v/>
      </c>
    </row>
    <row r="11">
      <c r="A11" s="2" t="n"/>
      <c r="B11" s="2" t="n"/>
      <c r="C11" s="2" t="n"/>
      <c r="D11" s="2" t="n"/>
      <c r="E11" s="3" t="n"/>
      <c r="F11" s="3" t="n"/>
      <c r="G11" s="2" t="n"/>
      <c r="H11" s="2" t="n"/>
      <c r="I11" s="2" t="n"/>
      <c r="J11" s="4">
        <f>IF(A11="","",G11*12/365)</f>
        <v/>
      </c>
      <c r="K11" s="5">
        <f>IF(A11="","",MAX(0,ROUNDUP(Parámetros!$B$11*G11*Parámetros!$B$4*SQRT(IF(H11="",Parámetros!$B$5,H11)/(365/12))-0.000000001,0)))</f>
        <v/>
      </c>
      <c r="L11" s="5">
        <f>IF(A11="","",IF(G11&gt;0,ROUNDUP(J11*IF(H11="",Parámetros!$B$5,H11)+Parámetros!$B$11*G11*Parámetros!$B$4*SQRT(IF(H11="",Parámetros!$B$5,H11)/(365/12))-0.000000001,0),0))</f>
        <v/>
      </c>
      <c r="M11" s="5">
        <f>IF(A11="","",IF(G11&gt;0,MAX(IF(AND(E11&gt;0,Parámetros!$B$7&gt;0,Parámetros!$B$6&gt;0),ROUNDUP(SQRT(2*G11*12*Parámetros!$B$6/(E11*Parámetros!$B$7))-0.000000001,0),G11),I11,1),0))</f>
        <v/>
      </c>
      <c r="N11" s="5">
        <f>IF(A11="","",IF(G11&lt;=0,IF(D11&gt;0,"Sin movimiento","Sin datos"),IF(D11&lt;J11*IF(H11="",Parámetros!$B$5,H11),"Rotura probable",IF(D11&lt;=L11,"Pedir ya",IF(AND(D11&gt;L11+M11,D11/J11&gt;Parámetros!$B$8),"Sobrestock","Correcto")))))</f>
        <v/>
      </c>
      <c r="O11" s="5">
        <f>IF(A11="","",IF(OR(N11="Rotura probable",N11="Pedir ya"),MAX(M11,ROUNDUP(L11-D11,0)),0))</f>
        <v/>
      </c>
      <c r="P11" s="6">
        <f>IF(A11="","",D11*E11)</f>
        <v/>
      </c>
      <c r="Q11" s="7">
        <f>IF(A11="","",IF(J11&gt;0,D11/J11,""))</f>
        <v/>
      </c>
      <c r="R11" s="6">
        <f>IF(A11="","",O11*E11)</f>
        <v/>
      </c>
    </row>
    <row r="12">
      <c r="A12" s="2" t="n"/>
      <c r="B12" s="2" t="n"/>
      <c r="C12" s="2" t="n"/>
      <c r="D12" s="2" t="n"/>
      <c r="E12" s="3" t="n"/>
      <c r="F12" s="3" t="n"/>
      <c r="G12" s="2" t="n"/>
      <c r="H12" s="2" t="n"/>
      <c r="I12" s="2" t="n"/>
      <c r="J12" s="4">
        <f>IF(A12="","",G12*12/365)</f>
        <v/>
      </c>
      <c r="K12" s="5">
        <f>IF(A12="","",MAX(0,ROUNDUP(Parámetros!$B$11*G12*Parámetros!$B$4*SQRT(IF(H12="",Parámetros!$B$5,H12)/(365/12))-0.000000001,0)))</f>
        <v/>
      </c>
      <c r="L12" s="5">
        <f>IF(A12="","",IF(G12&gt;0,ROUNDUP(J12*IF(H12="",Parámetros!$B$5,H12)+Parámetros!$B$11*G12*Parámetros!$B$4*SQRT(IF(H12="",Parámetros!$B$5,H12)/(365/12))-0.000000001,0),0))</f>
        <v/>
      </c>
      <c r="M12" s="5">
        <f>IF(A12="","",IF(G12&gt;0,MAX(IF(AND(E12&gt;0,Parámetros!$B$7&gt;0,Parámetros!$B$6&gt;0),ROUNDUP(SQRT(2*G12*12*Parámetros!$B$6/(E12*Parámetros!$B$7))-0.000000001,0),G12),I12,1),0))</f>
        <v/>
      </c>
      <c r="N12" s="5">
        <f>IF(A12="","",IF(G12&lt;=0,IF(D12&gt;0,"Sin movimiento","Sin datos"),IF(D12&lt;J12*IF(H12="",Parámetros!$B$5,H12),"Rotura probable",IF(D12&lt;=L12,"Pedir ya",IF(AND(D12&gt;L12+M12,D12/J12&gt;Parámetros!$B$8),"Sobrestock","Correcto")))))</f>
        <v/>
      </c>
      <c r="O12" s="5">
        <f>IF(A12="","",IF(OR(N12="Rotura probable",N12="Pedir ya"),MAX(M12,ROUNDUP(L12-D12,0)),0))</f>
        <v/>
      </c>
      <c r="P12" s="6">
        <f>IF(A12="","",D12*E12)</f>
        <v/>
      </c>
      <c r="Q12" s="7">
        <f>IF(A12="","",IF(J12&gt;0,D12/J12,""))</f>
        <v/>
      </c>
      <c r="R12" s="6">
        <f>IF(A12="","",O12*E12)</f>
        <v/>
      </c>
    </row>
    <row r="13">
      <c r="A13" s="2" t="n"/>
      <c r="B13" s="2" t="n"/>
      <c r="C13" s="2" t="n"/>
      <c r="D13" s="2" t="n"/>
      <c r="E13" s="3" t="n"/>
      <c r="F13" s="3" t="n"/>
      <c r="G13" s="2" t="n"/>
      <c r="H13" s="2" t="n"/>
      <c r="I13" s="2" t="n"/>
      <c r="J13" s="4">
        <f>IF(A13="","",G13*12/365)</f>
        <v/>
      </c>
      <c r="K13" s="5">
        <f>IF(A13="","",MAX(0,ROUNDUP(Parámetros!$B$11*G13*Parámetros!$B$4*SQRT(IF(H13="",Parámetros!$B$5,H13)/(365/12))-0.000000001,0)))</f>
        <v/>
      </c>
      <c r="L13" s="5">
        <f>IF(A13="","",IF(G13&gt;0,ROUNDUP(J13*IF(H13="",Parámetros!$B$5,H13)+Parámetros!$B$11*G13*Parámetros!$B$4*SQRT(IF(H13="",Parámetros!$B$5,H13)/(365/12))-0.000000001,0),0))</f>
        <v/>
      </c>
      <c r="M13" s="5">
        <f>IF(A13="","",IF(G13&gt;0,MAX(IF(AND(E13&gt;0,Parámetros!$B$7&gt;0,Parámetros!$B$6&gt;0),ROUNDUP(SQRT(2*G13*12*Parámetros!$B$6/(E13*Parámetros!$B$7))-0.000000001,0),G13),I13,1),0))</f>
        <v/>
      </c>
      <c r="N13" s="5">
        <f>IF(A13="","",IF(G13&lt;=0,IF(D13&gt;0,"Sin movimiento","Sin datos"),IF(D13&lt;J13*IF(H13="",Parámetros!$B$5,H13),"Rotura probable",IF(D13&lt;=L13,"Pedir ya",IF(AND(D13&gt;L13+M13,D13/J13&gt;Parámetros!$B$8),"Sobrestock","Correcto")))))</f>
        <v/>
      </c>
      <c r="O13" s="5">
        <f>IF(A13="","",IF(OR(N13="Rotura probable",N13="Pedir ya"),MAX(M13,ROUNDUP(L13-D13,0)),0))</f>
        <v/>
      </c>
      <c r="P13" s="6">
        <f>IF(A13="","",D13*E13)</f>
        <v/>
      </c>
      <c r="Q13" s="7">
        <f>IF(A13="","",IF(J13&gt;0,D13/J13,""))</f>
        <v/>
      </c>
      <c r="R13" s="6">
        <f>IF(A13="","",O13*E13)</f>
        <v/>
      </c>
    </row>
    <row r="14">
      <c r="A14" s="2" t="n"/>
      <c r="B14" s="2" t="n"/>
      <c r="C14" s="2" t="n"/>
      <c r="D14" s="2" t="n"/>
      <c r="E14" s="3" t="n"/>
      <c r="F14" s="3" t="n"/>
      <c r="G14" s="2" t="n"/>
      <c r="H14" s="2" t="n"/>
      <c r="I14" s="2" t="n"/>
      <c r="J14" s="4">
        <f>IF(A14="","",G14*12/365)</f>
        <v/>
      </c>
      <c r="K14" s="5">
        <f>IF(A14="","",MAX(0,ROUNDUP(Parámetros!$B$11*G14*Parámetros!$B$4*SQRT(IF(H14="",Parámetros!$B$5,H14)/(365/12))-0.000000001,0)))</f>
        <v/>
      </c>
      <c r="L14" s="5">
        <f>IF(A14="","",IF(G14&gt;0,ROUNDUP(J14*IF(H14="",Parámetros!$B$5,H14)+Parámetros!$B$11*G14*Parámetros!$B$4*SQRT(IF(H14="",Parámetros!$B$5,H14)/(365/12))-0.000000001,0),0))</f>
        <v/>
      </c>
      <c r="M14" s="5">
        <f>IF(A14="","",IF(G14&gt;0,MAX(IF(AND(E14&gt;0,Parámetros!$B$7&gt;0,Parámetros!$B$6&gt;0),ROUNDUP(SQRT(2*G14*12*Parámetros!$B$6/(E14*Parámetros!$B$7))-0.000000001,0),G14),I14,1),0))</f>
        <v/>
      </c>
      <c r="N14" s="5">
        <f>IF(A14="","",IF(G14&lt;=0,IF(D14&gt;0,"Sin movimiento","Sin datos"),IF(D14&lt;J14*IF(H14="",Parámetros!$B$5,H14),"Rotura probable",IF(D14&lt;=L14,"Pedir ya",IF(AND(D14&gt;L14+M14,D14/J14&gt;Parámetros!$B$8),"Sobrestock","Correcto")))))</f>
        <v/>
      </c>
      <c r="O14" s="5">
        <f>IF(A14="","",IF(OR(N14="Rotura probable",N14="Pedir ya"),MAX(M14,ROUNDUP(L14-D14,0)),0))</f>
        <v/>
      </c>
      <c r="P14" s="6">
        <f>IF(A14="","",D14*E14)</f>
        <v/>
      </c>
      <c r="Q14" s="7">
        <f>IF(A14="","",IF(J14&gt;0,D14/J14,""))</f>
        <v/>
      </c>
      <c r="R14" s="6">
        <f>IF(A14="","",O14*E14)</f>
        <v/>
      </c>
    </row>
    <row r="15">
      <c r="A15" s="2" t="n"/>
      <c r="B15" s="2" t="n"/>
      <c r="C15" s="2" t="n"/>
      <c r="D15" s="2" t="n"/>
      <c r="E15" s="3" t="n"/>
      <c r="F15" s="3" t="n"/>
      <c r="G15" s="2" t="n"/>
      <c r="H15" s="2" t="n"/>
      <c r="I15" s="2" t="n"/>
      <c r="J15" s="4">
        <f>IF(A15="","",G15*12/365)</f>
        <v/>
      </c>
      <c r="K15" s="5">
        <f>IF(A15="","",MAX(0,ROUNDUP(Parámetros!$B$11*G15*Parámetros!$B$4*SQRT(IF(H15="",Parámetros!$B$5,H15)/(365/12))-0.000000001,0)))</f>
        <v/>
      </c>
      <c r="L15" s="5">
        <f>IF(A15="","",IF(G15&gt;0,ROUNDUP(J15*IF(H15="",Parámetros!$B$5,H15)+Parámetros!$B$11*G15*Parámetros!$B$4*SQRT(IF(H15="",Parámetros!$B$5,H15)/(365/12))-0.000000001,0),0))</f>
        <v/>
      </c>
      <c r="M15" s="5">
        <f>IF(A15="","",IF(G15&gt;0,MAX(IF(AND(E15&gt;0,Parámetros!$B$7&gt;0,Parámetros!$B$6&gt;0),ROUNDUP(SQRT(2*G15*12*Parámetros!$B$6/(E15*Parámetros!$B$7))-0.000000001,0),G15),I15,1),0))</f>
        <v/>
      </c>
      <c r="N15" s="5">
        <f>IF(A15="","",IF(G15&lt;=0,IF(D15&gt;0,"Sin movimiento","Sin datos"),IF(D15&lt;J15*IF(H15="",Parámetros!$B$5,H15),"Rotura probable",IF(D15&lt;=L15,"Pedir ya",IF(AND(D15&gt;L15+M15,D15/J15&gt;Parámetros!$B$8),"Sobrestock","Correcto")))))</f>
        <v/>
      </c>
      <c r="O15" s="5">
        <f>IF(A15="","",IF(OR(N15="Rotura probable",N15="Pedir ya"),MAX(M15,ROUNDUP(L15-D15,0)),0))</f>
        <v/>
      </c>
      <c r="P15" s="6">
        <f>IF(A15="","",D15*E15)</f>
        <v/>
      </c>
      <c r="Q15" s="7">
        <f>IF(A15="","",IF(J15&gt;0,D15/J15,""))</f>
        <v/>
      </c>
      <c r="R15" s="6">
        <f>IF(A15="","",O15*E15)</f>
        <v/>
      </c>
    </row>
    <row r="16">
      <c r="A16" s="2" t="n"/>
      <c r="B16" s="2" t="n"/>
      <c r="C16" s="2" t="n"/>
      <c r="D16" s="2" t="n"/>
      <c r="E16" s="3" t="n"/>
      <c r="F16" s="3" t="n"/>
      <c r="G16" s="2" t="n"/>
      <c r="H16" s="2" t="n"/>
      <c r="I16" s="2" t="n"/>
      <c r="J16" s="4">
        <f>IF(A16="","",G16*12/365)</f>
        <v/>
      </c>
      <c r="K16" s="5">
        <f>IF(A16="","",MAX(0,ROUNDUP(Parámetros!$B$11*G16*Parámetros!$B$4*SQRT(IF(H16="",Parámetros!$B$5,H16)/(365/12))-0.000000001,0)))</f>
        <v/>
      </c>
      <c r="L16" s="5">
        <f>IF(A16="","",IF(G16&gt;0,ROUNDUP(J16*IF(H16="",Parámetros!$B$5,H16)+Parámetros!$B$11*G16*Parámetros!$B$4*SQRT(IF(H16="",Parámetros!$B$5,H16)/(365/12))-0.000000001,0),0))</f>
        <v/>
      </c>
      <c r="M16" s="5">
        <f>IF(A16="","",IF(G16&gt;0,MAX(IF(AND(E16&gt;0,Parámetros!$B$7&gt;0,Parámetros!$B$6&gt;0),ROUNDUP(SQRT(2*G16*12*Parámetros!$B$6/(E16*Parámetros!$B$7))-0.000000001,0),G16),I16,1),0))</f>
        <v/>
      </c>
      <c r="N16" s="5">
        <f>IF(A16="","",IF(G16&lt;=0,IF(D16&gt;0,"Sin movimiento","Sin datos"),IF(D16&lt;J16*IF(H16="",Parámetros!$B$5,H16),"Rotura probable",IF(D16&lt;=L16,"Pedir ya",IF(AND(D16&gt;L16+M16,D16/J16&gt;Parámetros!$B$8),"Sobrestock","Correcto")))))</f>
        <v/>
      </c>
      <c r="O16" s="5">
        <f>IF(A16="","",IF(OR(N16="Rotura probable",N16="Pedir ya"),MAX(M16,ROUNDUP(L16-D16,0)),0))</f>
        <v/>
      </c>
      <c r="P16" s="6">
        <f>IF(A16="","",D16*E16)</f>
        <v/>
      </c>
      <c r="Q16" s="7">
        <f>IF(A16="","",IF(J16&gt;0,D16/J16,""))</f>
        <v/>
      </c>
      <c r="R16" s="6">
        <f>IF(A16="","",O16*E16)</f>
        <v/>
      </c>
    </row>
    <row r="17">
      <c r="A17" s="2" t="n"/>
      <c r="B17" s="2" t="n"/>
      <c r="C17" s="2" t="n"/>
      <c r="D17" s="2" t="n"/>
      <c r="E17" s="3" t="n"/>
      <c r="F17" s="3" t="n"/>
      <c r="G17" s="2" t="n"/>
      <c r="H17" s="2" t="n"/>
      <c r="I17" s="2" t="n"/>
      <c r="J17" s="4">
        <f>IF(A17="","",G17*12/365)</f>
        <v/>
      </c>
      <c r="K17" s="5">
        <f>IF(A17="","",MAX(0,ROUNDUP(Parámetros!$B$11*G17*Parámetros!$B$4*SQRT(IF(H17="",Parámetros!$B$5,H17)/(365/12))-0.000000001,0)))</f>
        <v/>
      </c>
      <c r="L17" s="5">
        <f>IF(A17="","",IF(G17&gt;0,ROUNDUP(J17*IF(H17="",Parámetros!$B$5,H17)+Parámetros!$B$11*G17*Parámetros!$B$4*SQRT(IF(H17="",Parámetros!$B$5,H17)/(365/12))-0.000000001,0),0))</f>
        <v/>
      </c>
      <c r="M17" s="5">
        <f>IF(A17="","",IF(G17&gt;0,MAX(IF(AND(E17&gt;0,Parámetros!$B$7&gt;0,Parámetros!$B$6&gt;0),ROUNDUP(SQRT(2*G17*12*Parámetros!$B$6/(E17*Parámetros!$B$7))-0.000000001,0),G17),I17,1),0))</f>
        <v/>
      </c>
      <c r="N17" s="5">
        <f>IF(A17="","",IF(G17&lt;=0,IF(D17&gt;0,"Sin movimiento","Sin datos"),IF(D17&lt;J17*IF(H17="",Parámetros!$B$5,H17),"Rotura probable",IF(D17&lt;=L17,"Pedir ya",IF(AND(D17&gt;L17+M17,D17/J17&gt;Parámetros!$B$8),"Sobrestock","Correcto")))))</f>
        <v/>
      </c>
      <c r="O17" s="5">
        <f>IF(A17="","",IF(OR(N17="Rotura probable",N17="Pedir ya"),MAX(M17,ROUNDUP(L17-D17,0)),0))</f>
        <v/>
      </c>
      <c r="P17" s="6">
        <f>IF(A17="","",D17*E17)</f>
        <v/>
      </c>
      <c r="Q17" s="7">
        <f>IF(A17="","",IF(J17&gt;0,D17/J17,""))</f>
        <v/>
      </c>
      <c r="R17" s="6">
        <f>IF(A17="","",O17*E17)</f>
        <v/>
      </c>
    </row>
    <row r="18">
      <c r="A18" s="2" t="n"/>
      <c r="B18" s="2" t="n"/>
      <c r="C18" s="2" t="n"/>
      <c r="D18" s="2" t="n"/>
      <c r="E18" s="3" t="n"/>
      <c r="F18" s="3" t="n"/>
      <c r="G18" s="2" t="n"/>
      <c r="H18" s="2" t="n"/>
      <c r="I18" s="2" t="n"/>
      <c r="J18" s="4">
        <f>IF(A18="","",G18*12/365)</f>
        <v/>
      </c>
      <c r="K18" s="5">
        <f>IF(A18="","",MAX(0,ROUNDUP(Parámetros!$B$11*G18*Parámetros!$B$4*SQRT(IF(H18="",Parámetros!$B$5,H18)/(365/12))-0.000000001,0)))</f>
        <v/>
      </c>
      <c r="L18" s="5">
        <f>IF(A18="","",IF(G18&gt;0,ROUNDUP(J18*IF(H18="",Parámetros!$B$5,H18)+Parámetros!$B$11*G18*Parámetros!$B$4*SQRT(IF(H18="",Parámetros!$B$5,H18)/(365/12))-0.000000001,0),0))</f>
        <v/>
      </c>
      <c r="M18" s="5">
        <f>IF(A18="","",IF(G18&gt;0,MAX(IF(AND(E18&gt;0,Parámetros!$B$7&gt;0,Parámetros!$B$6&gt;0),ROUNDUP(SQRT(2*G18*12*Parámetros!$B$6/(E18*Parámetros!$B$7))-0.000000001,0),G18),I18,1),0))</f>
        <v/>
      </c>
      <c r="N18" s="5">
        <f>IF(A18="","",IF(G18&lt;=0,IF(D18&gt;0,"Sin movimiento","Sin datos"),IF(D18&lt;J18*IF(H18="",Parámetros!$B$5,H18),"Rotura probable",IF(D18&lt;=L18,"Pedir ya",IF(AND(D18&gt;L18+M18,D18/J18&gt;Parámetros!$B$8),"Sobrestock","Correcto")))))</f>
        <v/>
      </c>
      <c r="O18" s="5">
        <f>IF(A18="","",IF(OR(N18="Rotura probable",N18="Pedir ya"),MAX(M18,ROUNDUP(L18-D18,0)),0))</f>
        <v/>
      </c>
      <c r="P18" s="6">
        <f>IF(A18="","",D18*E18)</f>
        <v/>
      </c>
      <c r="Q18" s="7">
        <f>IF(A18="","",IF(J18&gt;0,D18/J18,""))</f>
        <v/>
      </c>
      <c r="R18" s="6">
        <f>IF(A18="","",O18*E18)</f>
        <v/>
      </c>
    </row>
    <row r="19">
      <c r="A19" s="2" t="n"/>
      <c r="B19" s="2" t="n"/>
      <c r="C19" s="2" t="n"/>
      <c r="D19" s="2" t="n"/>
      <c r="E19" s="3" t="n"/>
      <c r="F19" s="3" t="n"/>
      <c r="G19" s="2" t="n"/>
      <c r="H19" s="2" t="n"/>
      <c r="I19" s="2" t="n"/>
      <c r="J19" s="4">
        <f>IF(A19="","",G19*12/365)</f>
        <v/>
      </c>
      <c r="K19" s="5">
        <f>IF(A19="","",MAX(0,ROUNDUP(Parámetros!$B$11*G19*Parámetros!$B$4*SQRT(IF(H19="",Parámetros!$B$5,H19)/(365/12))-0.000000001,0)))</f>
        <v/>
      </c>
      <c r="L19" s="5">
        <f>IF(A19="","",IF(G19&gt;0,ROUNDUP(J19*IF(H19="",Parámetros!$B$5,H19)+Parámetros!$B$11*G19*Parámetros!$B$4*SQRT(IF(H19="",Parámetros!$B$5,H19)/(365/12))-0.000000001,0),0))</f>
        <v/>
      </c>
      <c r="M19" s="5">
        <f>IF(A19="","",IF(G19&gt;0,MAX(IF(AND(E19&gt;0,Parámetros!$B$7&gt;0,Parámetros!$B$6&gt;0),ROUNDUP(SQRT(2*G19*12*Parámetros!$B$6/(E19*Parámetros!$B$7))-0.000000001,0),G19),I19,1),0))</f>
        <v/>
      </c>
      <c r="N19" s="5">
        <f>IF(A19="","",IF(G19&lt;=0,IF(D19&gt;0,"Sin movimiento","Sin datos"),IF(D19&lt;J19*IF(H19="",Parámetros!$B$5,H19),"Rotura probable",IF(D19&lt;=L19,"Pedir ya",IF(AND(D19&gt;L19+M19,D19/J19&gt;Parámetros!$B$8),"Sobrestock","Correcto")))))</f>
        <v/>
      </c>
      <c r="O19" s="5">
        <f>IF(A19="","",IF(OR(N19="Rotura probable",N19="Pedir ya"),MAX(M19,ROUNDUP(L19-D19,0)),0))</f>
        <v/>
      </c>
      <c r="P19" s="6">
        <f>IF(A19="","",D19*E19)</f>
        <v/>
      </c>
      <c r="Q19" s="7">
        <f>IF(A19="","",IF(J19&gt;0,D19/J19,""))</f>
        <v/>
      </c>
      <c r="R19" s="6">
        <f>IF(A19="","",O19*E19)</f>
        <v/>
      </c>
    </row>
    <row r="20">
      <c r="A20" s="2" t="n"/>
      <c r="B20" s="2" t="n"/>
      <c r="C20" s="2" t="n"/>
      <c r="D20" s="2" t="n"/>
      <c r="E20" s="3" t="n"/>
      <c r="F20" s="3" t="n"/>
      <c r="G20" s="2" t="n"/>
      <c r="H20" s="2" t="n"/>
      <c r="I20" s="2" t="n"/>
      <c r="J20" s="4">
        <f>IF(A20="","",G20*12/365)</f>
        <v/>
      </c>
      <c r="K20" s="5">
        <f>IF(A20="","",MAX(0,ROUNDUP(Parámetros!$B$11*G20*Parámetros!$B$4*SQRT(IF(H20="",Parámetros!$B$5,H20)/(365/12))-0.000000001,0)))</f>
        <v/>
      </c>
      <c r="L20" s="5">
        <f>IF(A20="","",IF(G20&gt;0,ROUNDUP(J20*IF(H20="",Parámetros!$B$5,H20)+Parámetros!$B$11*G20*Parámetros!$B$4*SQRT(IF(H20="",Parámetros!$B$5,H20)/(365/12))-0.000000001,0),0))</f>
        <v/>
      </c>
      <c r="M20" s="5">
        <f>IF(A20="","",IF(G20&gt;0,MAX(IF(AND(E20&gt;0,Parámetros!$B$7&gt;0,Parámetros!$B$6&gt;0),ROUNDUP(SQRT(2*G20*12*Parámetros!$B$6/(E20*Parámetros!$B$7))-0.000000001,0),G20),I20,1),0))</f>
        <v/>
      </c>
      <c r="N20" s="5">
        <f>IF(A20="","",IF(G20&lt;=0,IF(D20&gt;0,"Sin movimiento","Sin datos"),IF(D20&lt;J20*IF(H20="",Parámetros!$B$5,H20),"Rotura probable",IF(D20&lt;=L20,"Pedir ya",IF(AND(D20&gt;L20+M20,D20/J20&gt;Parámetros!$B$8),"Sobrestock","Correcto")))))</f>
        <v/>
      </c>
      <c r="O20" s="5">
        <f>IF(A20="","",IF(OR(N20="Rotura probable",N20="Pedir ya"),MAX(M20,ROUNDUP(L20-D20,0)),0))</f>
        <v/>
      </c>
      <c r="P20" s="6">
        <f>IF(A20="","",D20*E20)</f>
        <v/>
      </c>
      <c r="Q20" s="7">
        <f>IF(A20="","",IF(J20&gt;0,D20/J20,""))</f>
        <v/>
      </c>
      <c r="R20" s="6">
        <f>IF(A20="","",O20*E20)</f>
        <v/>
      </c>
    </row>
    <row r="21">
      <c r="A21" s="2" t="n"/>
      <c r="B21" s="2" t="n"/>
      <c r="C21" s="2" t="n"/>
      <c r="D21" s="2" t="n"/>
      <c r="E21" s="3" t="n"/>
      <c r="F21" s="3" t="n"/>
      <c r="G21" s="2" t="n"/>
      <c r="H21" s="2" t="n"/>
      <c r="I21" s="2" t="n"/>
      <c r="J21" s="4">
        <f>IF(A21="","",G21*12/365)</f>
        <v/>
      </c>
      <c r="K21" s="5">
        <f>IF(A21="","",MAX(0,ROUNDUP(Parámetros!$B$11*G21*Parámetros!$B$4*SQRT(IF(H21="",Parámetros!$B$5,H21)/(365/12))-0.000000001,0)))</f>
        <v/>
      </c>
      <c r="L21" s="5">
        <f>IF(A21="","",IF(G21&gt;0,ROUNDUP(J21*IF(H21="",Parámetros!$B$5,H21)+Parámetros!$B$11*G21*Parámetros!$B$4*SQRT(IF(H21="",Parámetros!$B$5,H21)/(365/12))-0.000000001,0),0))</f>
        <v/>
      </c>
      <c r="M21" s="5">
        <f>IF(A21="","",IF(G21&gt;0,MAX(IF(AND(E21&gt;0,Parámetros!$B$7&gt;0,Parámetros!$B$6&gt;0),ROUNDUP(SQRT(2*G21*12*Parámetros!$B$6/(E21*Parámetros!$B$7))-0.000000001,0),G21),I21,1),0))</f>
        <v/>
      </c>
      <c r="N21" s="5">
        <f>IF(A21="","",IF(G21&lt;=0,IF(D21&gt;0,"Sin movimiento","Sin datos"),IF(D21&lt;J21*IF(H21="",Parámetros!$B$5,H21),"Rotura probable",IF(D21&lt;=L21,"Pedir ya",IF(AND(D21&gt;L21+M21,D21/J21&gt;Parámetros!$B$8),"Sobrestock","Correcto")))))</f>
        <v/>
      </c>
      <c r="O21" s="5">
        <f>IF(A21="","",IF(OR(N21="Rotura probable",N21="Pedir ya"),MAX(M21,ROUNDUP(L21-D21,0)),0))</f>
        <v/>
      </c>
      <c r="P21" s="6">
        <f>IF(A21="","",D21*E21)</f>
        <v/>
      </c>
      <c r="Q21" s="7">
        <f>IF(A21="","",IF(J21&gt;0,D21/J21,""))</f>
        <v/>
      </c>
      <c r="R21" s="6">
        <f>IF(A21="","",O21*E21)</f>
        <v/>
      </c>
    </row>
    <row r="22">
      <c r="A22" s="2" t="n"/>
      <c r="B22" s="2" t="n"/>
      <c r="C22" s="2" t="n"/>
      <c r="D22" s="2" t="n"/>
      <c r="E22" s="3" t="n"/>
      <c r="F22" s="3" t="n"/>
      <c r="G22" s="2" t="n"/>
      <c r="H22" s="2" t="n"/>
      <c r="I22" s="2" t="n"/>
      <c r="J22" s="4">
        <f>IF(A22="","",G22*12/365)</f>
        <v/>
      </c>
      <c r="K22" s="5">
        <f>IF(A22="","",MAX(0,ROUNDUP(Parámetros!$B$11*G22*Parámetros!$B$4*SQRT(IF(H22="",Parámetros!$B$5,H22)/(365/12))-0.000000001,0)))</f>
        <v/>
      </c>
      <c r="L22" s="5">
        <f>IF(A22="","",IF(G22&gt;0,ROUNDUP(J22*IF(H22="",Parámetros!$B$5,H22)+Parámetros!$B$11*G22*Parámetros!$B$4*SQRT(IF(H22="",Parámetros!$B$5,H22)/(365/12))-0.000000001,0),0))</f>
        <v/>
      </c>
      <c r="M22" s="5">
        <f>IF(A22="","",IF(G22&gt;0,MAX(IF(AND(E22&gt;0,Parámetros!$B$7&gt;0,Parámetros!$B$6&gt;0),ROUNDUP(SQRT(2*G22*12*Parámetros!$B$6/(E22*Parámetros!$B$7))-0.000000001,0),G22),I22,1),0))</f>
        <v/>
      </c>
      <c r="N22" s="5">
        <f>IF(A22="","",IF(G22&lt;=0,IF(D22&gt;0,"Sin movimiento","Sin datos"),IF(D22&lt;J22*IF(H22="",Parámetros!$B$5,H22),"Rotura probable",IF(D22&lt;=L22,"Pedir ya",IF(AND(D22&gt;L22+M22,D22/J22&gt;Parámetros!$B$8),"Sobrestock","Correcto")))))</f>
        <v/>
      </c>
      <c r="O22" s="5">
        <f>IF(A22="","",IF(OR(N22="Rotura probable",N22="Pedir ya"),MAX(M22,ROUNDUP(L22-D22,0)),0))</f>
        <v/>
      </c>
      <c r="P22" s="6">
        <f>IF(A22="","",D22*E22)</f>
        <v/>
      </c>
      <c r="Q22" s="7">
        <f>IF(A22="","",IF(J22&gt;0,D22/J22,""))</f>
        <v/>
      </c>
      <c r="R22" s="6">
        <f>IF(A22="","",O22*E22)</f>
        <v/>
      </c>
    </row>
    <row r="23">
      <c r="A23" s="2" t="n"/>
      <c r="B23" s="2" t="n"/>
      <c r="C23" s="2" t="n"/>
      <c r="D23" s="2" t="n"/>
      <c r="E23" s="3" t="n"/>
      <c r="F23" s="3" t="n"/>
      <c r="G23" s="2" t="n"/>
      <c r="H23" s="2" t="n"/>
      <c r="I23" s="2" t="n"/>
      <c r="J23" s="4">
        <f>IF(A23="","",G23*12/365)</f>
        <v/>
      </c>
      <c r="K23" s="5">
        <f>IF(A23="","",MAX(0,ROUNDUP(Parámetros!$B$11*G23*Parámetros!$B$4*SQRT(IF(H23="",Parámetros!$B$5,H23)/(365/12))-0.000000001,0)))</f>
        <v/>
      </c>
      <c r="L23" s="5">
        <f>IF(A23="","",IF(G23&gt;0,ROUNDUP(J23*IF(H23="",Parámetros!$B$5,H23)+Parámetros!$B$11*G23*Parámetros!$B$4*SQRT(IF(H23="",Parámetros!$B$5,H23)/(365/12))-0.000000001,0),0))</f>
        <v/>
      </c>
      <c r="M23" s="5">
        <f>IF(A23="","",IF(G23&gt;0,MAX(IF(AND(E23&gt;0,Parámetros!$B$7&gt;0,Parámetros!$B$6&gt;0),ROUNDUP(SQRT(2*G23*12*Parámetros!$B$6/(E23*Parámetros!$B$7))-0.000000001,0),G23),I23,1),0))</f>
        <v/>
      </c>
      <c r="N23" s="5">
        <f>IF(A23="","",IF(G23&lt;=0,IF(D23&gt;0,"Sin movimiento","Sin datos"),IF(D23&lt;J23*IF(H23="",Parámetros!$B$5,H23),"Rotura probable",IF(D23&lt;=L23,"Pedir ya",IF(AND(D23&gt;L23+M23,D23/J23&gt;Parámetros!$B$8),"Sobrestock","Correcto")))))</f>
        <v/>
      </c>
      <c r="O23" s="5">
        <f>IF(A23="","",IF(OR(N23="Rotura probable",N23="Pedir ya"),MAX(M23,ROUNDUP(L23-D23,0)),0))</f>
        <v/>
      </c>
      <c r="P23" s="6">
        <f>IF(A23="","",D23*E23)</f>
        <v/>
      </c>
      <c r="Q23" s="7">
        <f>IF(A23="","",IF(J23&gt;0,D23/J23,""))</f>
        <v/>
      </c>
      <c r="R23" s="6">
        <f>IF(A23="","",O23*E23)</f>
        <v/>
      </c>
    </row>
    <row r="24">
      <c r="A24" s="2" t="n"/>
      <c r="B24" s="2" t="n"/>
      <c r="C24" s="2" t="n"/>
      <c r="D24" s="2" t="n"/>
      <c r="E24" s="3" t="n"/>
      <c r="F24" s="3" t="n"/>
      <c r="G24" s="2" t="n"/>
      <c r="H24" s="2" t="n"/>
      <c r="I24" s="2" t="n"/>
      <c r="J24" s="4">
        <f>IF(A24="","",G24*12/365)</f>
        <v/>
      </c>
      <c r="K24" s="5">
        <f>IF(A24="","",MAX(0,ROUNDUP(Parámetros!$B$11*G24*Parámetros!$B$4*SQRT(IF(H24="",Parámetros!$B$5,H24)/(365/12))-0.000000001,0)))</f>
        <v/>
      </c>
      <c r="L24" s="5">
        <f>IF(A24="","",IF(G24&gt;0,ROUNDUP(J24*IF(H24="",Parámetros!$B$5,H24)+Parámetros!$B$11*G24*Parámetros!$B$4*SQRT(IF(H24="",Parámetros!$B$5,H24)/(365/12))-0.000000001,0),0))</f>
        <v/>
      </c>
      <c r="M24" s="5">
        <f>IF(A24="","",IF(G24&gt;0,MAX(IF(AND(E24&gt;0,Parámetros!$B$7&gt;0,Parámetros!$B$6&gt;0),ROUNDUP(SQRT(2*G24*12*Parámetros!$B$6/(E24*Parámetros!$B$7))-0.000000001,0),G24),I24,1),0))</f>
        <v/>
      </c>
      <c r="N24" s="5">
        <f>IF(A24="","",IF(G24&lt;=0,IF(D24&gt;0,"Sin movimiento","Sin datos"),IF(D24&lt;J24*IF(H24="",Parámetros!$B$5,H24),"Rotura probable",IF(D24&lt;=L24,"Pedir ya",IF(AND(D24&gt;L24+M24,D24/J24&gt;Parámetros!$B$8),"Sobrestock","Correcto")))))</f>
        <v/>
      </c>
      <c r="O24" s="5">
        <f>IF(A24="","",IF(OR(N24="Rotura probable",N24="Pedir ya"),MAX(M24,ROUNDUP(L24-D24,0)),0))</f>
        <v/>
      </c>
      <c r="P24" s="6">
        <f>IF(A24="","",D24*E24)</f>
        <v/>
      </c>
      <c r="Q24" s="7">
        <f>IF(A24="","",IF(J24&gt;0,D24/J24,""))</f>
        <v/>
      </c>
      <c r="R24" s="6">
        <f>IF(A24="","",O24*E24)</f>
        <v/>
      </c>
    </row>
    <row r="25">
      <c r="A25" s="2" t="n"/>
      <c r="B25" s="2" t="n"/>
      <c r="C25" s="2" t="n"/>
      <c r="D25" s="2" t="n"/>
      <c r="E25" s="3" t="n"/>
      <c r="F25" s="3" t="n"/>
      <c r="G25" s="2" t="n"/>
      <c r="H25" s="2" t="n"/>
      <c r="I25" s="2" t="n"/>
      <c r="J25" s="4">
        <f>IF(A25="","",G25*12/365)</f>
        <v/>
      </c>
      <c r="K25" s="5">
        <f>IF(A25="","",MAX(0,ROUNDUP(Parámetros!$B$11*G25*Parámetros!$B$4*SQRT(IF(H25="",Parámetros!$B$5,H25)/(365/12))-0.000000001,0)))</f>
        <v/>
      </c>
      <c r="L25" s="5">
        <f>IF(A25="","",IF(G25&gt;0,ROUNDUP(J25*IF(H25="",Parámetros!$B$5,H25)+Parámetros!$B$11*G25*Parámetros!$B$4*SQRT(IF(H25="",Parámetros!$B$5,H25)/(365/12))-0.000000001,0),0))</f>
        <v/>
      </c>
      <c r="M25" s="5">
        <f>IF(A25="","",IF(G25&gt;0,MAX(IF(AND(E25&gt;0,Parámetros!$B$7&gt;0,Parámetros!$B$6&gt;0),ROUNDUP(SQRT(2*G25*12*Parámetros!$B$6/(E25*Parámetros!$B$7))-0.000000001,0),G25),I25,1),0))</f>
        <v/>
      </c>
      <c r="N25" s="5">
        <f>IF(A25="","",IF(G25&lt;=0,IF(D25&gt;0,"Sin movimiento","Sin datos"),IF(D25&lt;J25*IF(H25="",Parámetros!$B$5,H25),"Rotura probable",IF(D25&lt;=L25,"Pedir ya",IF(AND(D25&gt;L25+M25,D25/J25&gt;Parámetros!$B$8),"Sobrestock","Correcto")))))</f>
        <v/>
      </c>
      <c r="O25" s="5">
        <f>IF(A25="","",IF(OR(N25="Rotura probable",N25="Pedir ya"),MAX(M25,ROUNDUP(L25-D25,0)),0))</f>
        <v/>
      </c>
      <c r="P25" s="6">
        <f>IF(A25="","",D25*E25)</f>
        <v/>
      </c>
      <c r="Q25" s="7">
        <f>IF(A25="","",IF(J25&gt;0,D25/J25,""))</f>
        <v/>
      </c>
      <c r="R25" s="6">
        <f>IF(A25="","",O25*E25)</f>
        <v/>
      </c>
    </row>
    <row r="26">
      <c r="A26" s="2" t="n"/>
      <c r="B26" s="2" t="n"/>
      <c r="C26" s="2" t="n"/>
      <c r="D26" s="2" t="n"/>
      <c r="E26" s="3" t="n"/>
      <c r="F26" s="3" t="n"/>
      <c r="G26" s="2" t="n"/>
      <c r="H26" s="2" t="n"/>
      <c r="I26" s="2" t="n"/>
      <c r="J26" s="4">
        <f>IF(A26="","",G26*12/365)</f>
        <v/>
      </c>
      <c r="K26" s="5">
        <f>IF(A26="","",MAX(0,ROUNDUP(Parámetros!$B$11*G26*Parámetros!$B$4*SQRT(IF(H26="",Parámetros!$B$5,H26)/(365/12))-0.000000001,0)))</f>
        <v/>
      </c>
      <c r="L26" s="5">
        <f>IF(A26="","",IF(G26&gt;0,ROUNDUP(J26*IF(H26="",Parámetros!$B$5,H26)+Parámetros!$B$11*G26*Parámetros!$B$4*SQRT(IF(H26="",Parámetros!$B$5,H26)/(365/12))-0.000000001,0),0))</f>
        <v/>
      </c>
      <c r="M26" s="5">
        <f>IF(A26="","",IF(G26&gt;0,MAX(IF(AND(E26&gt;0,Parámetros!$B$7&gt;0,Parámetros!$B$6&gt;0),ROUNDUP(SQRT(2*G26*12*Parámetros!$B$6/(E26*Parámetros!$B$7))-0.000000001,0),G26),I26,1),0))</f>
        <v/>
      </c>
      <c r="N26" s="5">
        <f>IF(A26="","",IF(G26&lt;=0,IF(D26&gt;0,"Sin movimiento","Sin datos"),IF(D26&lt;J26*IF(H26="",Parámetros!$B$5,H26),"Rotura probable",IF(D26&lt;=L26,"Pedir ya",IF(AND(D26&gt;L26+M26,D26/J26&gt;Parámetros!$B$8),"Sobrestock","Correcto")))))</f>
        <v/>
      </c>
      <c r="O26" s="5">
        <f>IF(A26="","",IF(OR(N26="Rotura probable",N26="Pedir ya"),MAX(M26,ROUNDUP(L26-D26,0)),0))</f>
        <v/>
      </c>
      <c r="P26" s="6">
        <f>IF(A26="","",D26*E26)</f>
        <v/>
      </c>
      <c r="Q26" s="7">
        <f>IF(A26="","",IF(J26&gt;0,D26/J26,""))</f>
        <v/>
      </c>
      <c r="R26" s="6">
        <f>IF(A26="","",O26*E26)</f>
        <v/>
      </c>
    </row>
    <row r="27">
      <c r="A27" s="2" t="n"/>
      <c r="B27" s="2" t="n"/>
      <c r="C27" s="2" t="n"/>
      <c r="D27" s="2" t="n"/>
      <c r="E27" s="3" t="n"/>
      <c r="F27" s="3" t="n"/>
      <c r="G27" s="2" t="n"/>
      <c r="H27" s="2" t="n"/>
      <c r="I27" s="2" t="n"/>
      <c r="J27" s="4">
        <f>IF(A27="","",G27*12/365)</f>
        <v/>
      </c>
      <c r="K27" s="5">
        <f>IF(A27="","",MAX(0,ROUNDUP(Parámetros!$B$11*G27*Parámetros!$B$4*SQRT(IF(H27="",Parámetros!$B$5,H27)/(365/12))-0.000000001,0)))</f>
        <v/>
      </c>
      <c r="L27" s="5">
        <f>IF(A27="","",IF(G27&gt;0,ROUNDUP(J27*IF(H27="",Parámetros!$B$5,H27)+Parámetros!$B$11*G27*Parámetros!$B$4*SQRT(IF(H27="",Parámetros!$B$5,H27)/(365/12))-0.000000001,0),0))</f>
        <v/>
      </c>
      <c r="M27" s="5">
        <f>IF(A27="","",IF(G27&gt;0,MAX(IF(AND(E27&gt;0,Parámetros!$B$7&gt;0,Parámetros!$B$6&gt;0),ROUNDUP(SQRT(2*G27*12*Parámetros!$B$6/(E27*Parámetros!$B$7))-0.000000001,0),G27),I27,1),0))</f>
        <v/>
      </c>
      <c r="N27" s="5">
        <f>IF(A27="","",IF(G27&lt;=0,IF(D27&gt;0,"Sin movimiento","Sin datos"),IF(D27&lt;J27*IF(H27="",Parámetros!$B$5,H27),"Rotura probable",IF(D27&lt;=L27,"Pedir ya",IF(AND(D27&gt;L27+M27,D27/J27&gt;Parámetros!$B$8),"Sobrestock","Correcto")))))</f>
        <v/>
      </c>
      <c r="O27" s="5">
        <f>IF(A27="","",IF(OR(N27="Rotura probable",N27="Pedir ya"),MAX(M27,ROUNDUP(L27-D27,0)),0))</f>
        <v/>
      </c>
      <c r="P27" s="6">
        <f>IF(A27="","",D27*E27)</f>
        <v/>
      </c>
      <c r="Q27" s="7">
        <f>IF(A27="","",IF(J27&gt;0,D27/J27,""))</f>
        <v/>
      </c>
      <c r="R27" s="6">
        <f>IF(A27="","",O27*E27)</f>
        <v/>
      </c>
    </row>
    <row r="28">
      <c r="A28" s="2" t="n"/>
      <c r="B28" s="2" t="n"/>
      <c r="C28" s="2" t="n"/>
      <c r="D28" s="2" t="n"/>
      <c r="E28" s="3" t="n"/>
      <c r="F28" s="3" t="n"/>
      <c r="G28" s="2" t="n"/>
      <c r="H28" s="2" t="n"/>
      <c r="I28" s="2" t="n"/>
      <c r="J28" s="4">
        <f>IF(A28="","",G28*12/365)</f>
        <v/>
      </c>
      <c r="K28" s="5">
        <f>IF(A28="","",MAX(0,ROUNDUP(Parámetros!$B$11*G28*Parámetros!$B$4*SQRT(IF(H28="",Parámetros!$B$5,H28)/(365/12))-0.000000001,0)))</f>
        <v/>
      </c>
      <c r="L28" s="5">
        <f>IF(A28="","",IF(G28&gt;0,ROUNDUP(J28*IF(H28="",Parámetros!$B$5,H28)+Parámetros!$B$11*G28*Parámetros!$B$4*SQRT(IF(H28="",Parámetros!$B$5,H28)/(365/12))-0.000000001,0),0))</f>
        <v/>
      </c>
      <c r="M28" s="5">
        <f>IF(A28="","",IF(G28&gt;0,MAX(IF(AND(E28&gt;0,Parámetros!$B$7&gt;0,Parámetros!$B$6&gt;0),ROUNDUP(SQRT(2*G28*12*Parámetros!$B$6/(E28*Parámetros!$B$7))-0.000000001,0),G28),I28,1),0))</f>
        <v/>
      </c>
      <c r="N28" s="5">
        <f>IF(A28="","",IF(G28&lt;=0,IF(D28&gt;0,"Sin movimiento","Sin datos"),IF(D28&lt;J28*IF(H28="",Parámetros!$B$5,H28),"Rotura probable",IF(D28&lt;=L28,"Pedir ya",IF(AND(D28&gt;L28+M28,D28/J28&gt;Parámetros!$B$8),"Sobrestock","Correcto")))))</f>
        <v/>
      </c>
      <c r="O28" s="5">
        <f>IF(A28="","",IF(OR(N28="Rotura probable",N28="Pedir ya"),MAX(M28,ROUNDUP(L28-D28,0)),0))</f>
        <v/>
      </c>
      <c r="P28" s="6">
        <f>IF(A28="","",D28*E28)</f>
        <v/>
      </c>
      <c r="Q28" s="7">
        <f>IF(A28="","",IF(J28&gt;0,D28/J28,""))</f>
        <v/>
      </c>
      <c r="R28" s="6">
        <f>IF(A28="","",O28*E28)</f>
        <v/>
      </c>
    </row>
    <row r="29">
      <c r="A29" s="2" t="n"/>
      <c r="B29" s="2" t="n"/>
      <c r="C29" s="2" t="n"/>
      <c r="D29" s="2" t="n"/>
      <c r="E29" s="3" t="n"/>
      <c r="F29" s="3" t="n"/>
      <c r="G29" s="2" t="n"/>
      <c r="H29" s="2" t="n"/>
      <c r="I29" s="2" t="n"/>
      <c r="J29" s="4">
        <f>IF(A29="","",G29*12/365)</f>
        <v/>
      </c>
      <c r="K29" s="5">
        <f>IF(A29="","",MAX(0,ROUNDUP(Parámetros!$B$11*G29*Parámetros!$B$4*SQRT(IF(H29="",Parámetros!$B$5,H29)/(365/12))-0.000000001,0)))</f>
        <v/>
      </c>
      <c r="L29" s="5">
        <f>IF(A29="","",IF(G29&gt;0,ROUNDUP(J29*IF(H29="",Parámetros!$B$5,H29)+Parámetros!$B$11*G29*Parámetros!$B$4*SQRT(IF(H29="",Parámetros!$B$5,H29)/(365/12))-0.000000001,0),0))</f>
        <v/>
      </c>
      <c r="M29" s="5">
        <f>IF(A29="","",IF(G29&gt;0,MAX(IF(AND(E29&gt;0,Parámetros!$B$7&gt;0,Parámetros!$B$6&gt;0),ROUNDUP(SQRT(2*G29*12*Parámetros!$B$6/(E29*Parámetros!$B$7))-0.000000001,0),G29),I29,1),0))</f>
        <v/>
      </c>
      <c r="N29" s="5">
        <f>IF(A29="","",IF(G29&lt;=0,IF(D29&gt;0,"Sin movimiento","Sin datos"),IF(D29&lt;J29*IF(H29="",Parámetros!$B$5,H29),"Rotura probable",IF(D29&lt;=L29,"Pedir ya",IF(AND(D29&gt;L29+M29,D29/J29&gt;Parámetros!$B$8),"Sobrestock","Correcto")))))</f>
        <v/>
      </c>
      <c r="O29" s="5">
        <f>IF(A29="","",IF(OR(N29="Rotura probable",N29="Pedir ya"),MAX(M29,ROUNDUP(L29-D29,0)),0))</f>
        <v/>
      </c>
      <c r="P29" s="6">
        <f>IF(A29="","",D29*E29)</f>
        <v/>
      </c>
      <c r="Q29" s="7">
        <f>IF(A29="","",IF(J29&gt;0,D29/J29,""))</f>
        <v/>
      </c>
      <c r="R29" s="6">
        <f>IF(A29="","",O29*E29)</f>
        <v/>
      </c>
    </row>
    <row r="30">
      <c r="A30" s="2" t="n"/>
      <c r="B30" s="2" t="n"/>
      <c r="C30" s="2" t="n"/>
      <c r="D30" s="2" t="n"/>
      <c r="E30" s="3" t="n"/>
      <c r="F30" s="3" t="n"/>
      <c r="G30" s="2" t="n"/>
      <c r="H30" s="2" t="n"/>
      <c r="I30" s="2" t="n"/>
      <c r="J30" s="4">
        <f>IF(A30="","",G30*12/365)</f>
        <v/>
      </c>
      <c r="K30" s="5">
        <f>IF(A30="","",MAX(0,ROUNDUP(Parámetros!$B$11*G30*Parámetros!$B$4*SQRT(IF(H30="",Parámetros!$B$5,H30)/(365/12))-0.000000001,0)))</f>
        <v/>
      </c>
      <c r="L30" s="5">
        <f>IF(A30="","",IF(G30&gt;0,ROUNDUP(J30*IF(H30="",Parámetros!$B$5,H30)+Parámetros!$B$11*G30*Parámetros!$B$4*SQRT(IF(H30="",Parámetros!$B$5,H30)/(365/12))-0.000000001,0),0))</f>
        <v/>
      </c>
      <c r="M30" s="5">
        <f>IF(A30="","",IF(G30&gt;0,MAX(IF(AND(E30&gt;0,Parámetros!$B$7&gt;0,Parámetros!$B$6&gt;0),ROUNDUP(SQRT(2*G30*12*Parámetros!$B$6/(E30*Parámetros!$B$7))-0.000000001,0),G30),I30,1),0))</f>
        <v/>
      </c>
      <c r="N30" s="5">
        <f>IF(A30="","",IF(G30&lt;=0,IF(D30&gt;0,"Sin movimiento","Sin datos"),IF(D30&lt;J30*IF(H30="",Parámetros!$B$5,H30),"Rotura probable",IF(D30&lt;=L30,"Pedir ya",IF(AND(D30&gt;L30+M30,D30/J30&gt;Parámetros!$B$8),"Sobrestock","Correcto")))))</f>
        <v/>
      </c>
      <c r="O30" s="5">
        <f>IF(A30="","",IF(OR(N30="Rotura probable",N30="Pedir ya"),MAX(M30,ROUNDUP(L30-D30,0)),0))</f>
        <v/>
      </c>
      <c r="P30" s="6">
        <f>IF(A30="","",D30*E30)</f>
        <v/>
      </c>
      <c r="Q30" s="7">
        <f>IF(A30="","",IF(J30&gt;0,D30/J30,""))</f>
        <v/>
      </c>
      <c r="R30" s="6">
        <f>IF(A30="","",O30*E30)</f>
        <v/>
      </c>
    </row>
    <row r="31">
      <c r="A31" s="2" t="n"/>
      <c r="B31" s="2" t="n"/>
      <c r="C31" s="2" t="n"/>
      <c r="D31" s="2" t="n"/>
      <c r="E31" s="3" t="n"/>
      <c r="F31" s="3" t="n"/>
      <c r="G31" s="2" t="n"/>
      <c r="H31" s="2" t="n"/>
      <c r="I31" s="2" t="n"/>
      <c r="J31" s="4">
        <f>IF(A31="","",G31*12/365)</f>
        <v/>
      </c>
      <c r="K31" s="5">
        <f>IF(A31="","",MAX(0,ROUNDUP(Parámetros!$B$11*G31*Parámetros!$B$4*SQRT(IF(H31="",Parámetros!$B$5,H31)/(365/12))-0.000000001,0)))</f>
        <v/>
      </c>
      <c r="L31" s="5">
        <f>IF(A31="","",IF(G31&gt;0,ROUNDUP(J31*IF(H31="",Parámetros!$B$5,H31)+Parámetros!$B$11*G31*Parámetros!$B$4*SQRT(IF(H31="",Parámetros!$B$5,H31)/(365/12))-0.000000001,0),0))</f>
        <v/>
      </c>
      <c r="M31" s="5">
        <f>IF(A31="","",IF(G31&gt;0,MAX(IF(AND(E31&gt;0,Parámetros!$B$7&gt;0,Parámetros!$B$6&gt;0),ROUNDUP(SQRT(2*G31*12*Parámetros!$B$6/(E31*Parámetros!$B$7))-0.000000001,0),G31),I31,1),0))</f>
        <v/>
      </c>
      <c r="N31" s="5">
        <f>IF(A31="","",IF(G31&lt;=0,IF(D31&gt;0,"Sin movimiento","Sin datos"),IF(D31&lt;J31*IF(H31="",Parámetros!$B$5,H31),"Rotura probable",IF(D31&lt;=L31,"Pedir ya",IF(AND(D31&gt;L31+M31,D31/J31&gt;Parámetros!$B$8),"Sobrestock","Correcto")))))</f>
        <v/>
      </c>
      <c r="O31" s="5">
        <f>IF(A31="","",IF(OR(N31="Rotura probable",N31="Pedir ya"),MAX(M31,ROUNDUP(L31-D31,0)),0))</f>
        <v/>
      </c>
      <c r="P31" s="6">
        <f>IF(A31="","",D31*E31)</f>
        <v/>
      </c>
      <c r="Q31" s="7">
        <f>IF(A31="","",IF(J31&gt;0,D31/J31,""))</f>
        <v/>
      </c>
      <c r="R31" s="6">
        <f>IF(A31="","",O31*E31)</f>
        <v/>
      </c>
    </row>
    <row r="32">
      <c r="A32" s="2" t="n"/>
      <c r="B32" s="2" t="n"/>
      <c r="C32" s="2" t="n"/>
      <c r="D32" s="2" t="n"/>
      <c r="E32" s="3" t="n"/>
      <c r="F32" s="3" t="n"/>
      <c r="G32" s="2" t="n"/>
      <c r="H32" s="2" t="n"/>
      <c r="I32" s="2" t="n"/>
      <c r="J32" s="4">
        <f>IF(A32="","",G32*12/365)</f>
        <v/>
      </c>
      <c r="K32" s="5">
        <f>IF(A32="","",MAX(0,ROUNDUP(Parámetros!$B$11*G32*Parámetros!$B$4*SQRT(IF(H32="",Parámetros!$B$5,H32)/(365/12))-0.000000001,0)))</f>
        <v/>
      </c>
      <c r="L32" s="5">
        <f>IF(A32="","",IF(G32&gt;0,ROUNDUP(J32*IF(H32="",Parámetros!$B$5,H32)+Parámetros!$B$11*G32*Parámetros!$B$4*SQRT(IF(H32="",Parámetros!$B$5,H32)/(365/12))-0.000000001,0),0))</f>
        <v/>
      </c>
      <c r="M32" s="5">
        <f>IF(A32="","",IF(G32&gt;0,MAX(IF(AND(E32&gt;0,Parámetros!$B$7&gt;0,Parámetros!$B$6&gt;0),ROUNDUP(SQRT(2*G32*12*Parámetros!$B$6/(E32*Parámetros!$B$7))-0.000000001,0),G32),I32,1),0))</f>
        <v/>
      </c>
      <c r="N32" s="5">
        <f>IF(A32="","",IF(G32&lt;=0,IF(D32&gt;0,"Sin movimiento","Sin datos"),IF(D32&lt;J32*IF(H32="",Parámetros!$B$5,H32),"Rotura probable",IF(D32&lt;=L32,"Pedir ya",IF(AND(D32&gt;L32+M32,D32/J32&gt;Parámetros!$B$8),"Sobrestock","Correcto")))))</f>
        <v/>
      </c>
      <c r="O32" s="5">
        <f>IF(A32="","",IF(OR(N32="Rotura probable",N32="Pedir ya"),MAX(M32,ROUNDUP(L32-D32,0)),0))</f>
        <v/>
      </c>
      <c r="P32" s="6">
        <f>IF(A32="","",D32*E32)</f>
        <v/>
      </c>
      <c r="Q32" s="7">
        <f>IF(A32="","",IF(J32&gt;0,D32/J32,""))</f>
        <v/>
      </c>
      <c r="R32" s="6">
        <f>IF(A32="","",O32*E32)</f>
        <v/>
      </c>
    </row>
    <row r="33">
      <c r="A33" s="2" t="n"/>
      <c r="B33" s="2" t="n"/>
      <c r="C33" s="2" t="n"/>
      <c r="D33" s="2" t="n"/>
      <c r="E33" s="3" t="n"/>
      <c r="F33" s="3" t="n"/>
      <c r="G33" s="2" t="n"/>
      <c r="H33" s="2" t="n"/>
      <c r="I33" s="2" t="n"/>
      <c r="J33" s="4">
        <f>IF(A33="","",G33*12/365)</f>
        <v/>
      </c>
      <c r="K33" s="5">
        <f>IF(A33="","",MAX(0,ROUNDUP(Parámetros!$B$11*G33*Parámetros!$B$4*SQRT(IF(H33="",Parámetros!$B$5,H33)/(365/12))-0.000000001,0)))</f>
        <v/>
      </c>
      <c r="L33" s="5">
        <f>IF(A33="","",IF(G33&gt;0,ROUNDUP(J33*IF(H33="",Parámetros!$B$5,H33)+Parámetros!$B$11*G33*Parámetros!$B$4*SQRT(IF(H33="",Parámetros!$B$5,H33)/(365/12))-0.000000001,0),0))</f>
        <v/>
      </c>
      <c r="M33" s="5">
        <f>IF(A33="","",IF(G33&gt;0,MAX(IF(AND(E33&gt;0,Parámetros!$B$7&gt;0,Parámetros!$B$6&gt;0),ROUNDUP(SQRT(2*G33*12*Parámetros!$B$6/(E33*Parámetros!$B$7))-0.000000001,0),G33),I33,1),0))</f>
        <v/>
      </c>
      <c r="N33" s="5">
        <f>IF(A33="","",IF(G33&lt;=0,IF(D33&gt;0,"Sin movimiento","Sin datos"),IF(D33&lt;J33*IF(H33="",Parámetros!$B$5,H33),"Rotura probable",IF(D33&lt;=L33,"Pedir ya",IF(AND(D33&gt;L33+M33,D33/J33&gt;Parámetros!$B$8),"Sobrestock","Correcto")))))</f>
        <v/>
      </c>
      <c r="O33" s="5">
        <f>IF(A33="","",IF(OR(N33="Rotura probable",N33="Pedir ya"),MAX(M33,ROUNDUP(L33-D33,0)),0))</f>
        <v/>
      </c>
      <c r="P33" s="6">
        <f>IF(A33="","",D33*E33)</f>
        <v/>
      </c>
      <c r="Q33" s="7">
        <f>IF(A33="","",IF(J33&gt;0,D33/J33,""))</f>
        <v/>
      </c>
      <c r="R33" s="6">
        <f>IF(A33="","",O33*E33)</f>
        <v/>
      </c>
    </row>
    <row r="34">
      <c r="A34" s="2" t="n"/>
      <c r="B34" s="2" t="n"/>
      <c r="C34" s="2" t="n"/>
      <c r="D34" s="2" t="n"/>
      <c r="E34" s="3" t="n"/>
      <c r="F34" s="3" t="n"/>
      <c r="G34" s="2" t="n"/>
      <c r="H34" s="2" t="n"/>
      <c r="I34" s="2" t="n"/>
      <c r="J34" s="4">
        <f>IF(A34="","",G34*12/365)</f>
        <v/>
      </c>
      <c r="K34" s="5">
        <f>IF(A34="","",MAX(0,ROUNDUP(Parámetros!$B$11*G34*Parámetros!$B$4*SQRT(IF(H34="",Parámetros!$B$5,H34)/(365/12))-0.000000001,0)))</f>
        <v/>
      </c>
      <c r="L34" s="5">
        <f>IF(A34="","",IF(G34&gt;0,ROUNDUP(J34*IF(H34="",Parámetros!$B$5,H34)+Parámetros!$B$11*G34*Parámetros!$B$4*SQRT(IF(H34="",Parámetros!$B$5,H34)/(365/12))-0.000000001,0),0))</f>
        <v/>
      </c>
      <c r="M34" s="5">
        <f>IF(A34="","",IF(G34&gt;0,MAX(IF(AND(E34&gt;0,Parámetros!$B$7&gt;0,Parámetros!$B$6&gt;0),ROUNDUP(SQRT(2*G34*12*Parámetros!$B$6/(E34*Parámetros!$B$7))-0.000000001,0),G34),I34,1),0))</f>
        <v/>
      </c>
      <c r="N34" s="5">
        <f>IF(A34="","",IF(G34&lt;=0,IF(D34&gt;0,"Sin movimiento","Sin datos"),IF(D34&lt;J34*IF(H34="",Parámetros!$B$5,H34),"Rotura probable",IF(D34&lt;=L34,"Pedir ya",IF(AND(D34&gt;L34+M34,D34/J34&gt;Parámetros!$B$8),"Sobrestock","Correcto")))))</f>
        <v/>
      </c>
      <c r="O34" s="5">
        <f>IF(A34="","",IF(OR(N34="Rotura probable",N34="Pedir ya"),MAX(M34,ROUNDUP(L34-D34,0)),0))</f>
        <v/>
      </c>
      <c r="P34" s="6">
        <f>IF(A34="","",D34*E34)</f>
        <v/>
      </c>
      <c r="Q34" s="7">
        <f>IF(A34="","",IF(J34&gt;0,D34/J34,""))</f>
        <v/>
      </c>
      <c r="R34" s="6">
        <f>IF(A34="","",O34*E34)</f>
        <v/>
      </c>
    </row>
    <row r="35">
      <c r="A35" s="2" t="n"/>
      <c r="B35" s="2" t="n"/>
      <c r="C35" s="2" t="n"/>
      <c r="D35" s="2" t="n"/>
      <c r="E35" s="3" t="n"/>
      <c r="F35" s="3" t="n"/>
      <c r="G35" s="2" t="n"/>
      <c r="H35" s="2" t="n"/>
      <c r="I35" s="2" t="n"/>
      <c r="J35" s="4">
        <f>IF(A35="","",G35*12/365)</f>
        <v/>
      </c>
      <c r="K35" s="5">
        <f>IF(A35="","",MAX(0,ROUNDUP(Parámetros!$B$11*G35*Parámetros!$B$4*SQRT(IF(H35="",Parámetros!$B$5,H35)/(365/12))-0.000000001,0)))</f>
        <v/>
      </c>
      <c r="L35" s="5">
        <f>IF(A35="","",IF(G35&gt;0,ROUNDUP(J35*IF(H35="",Parámetros!$B$5,H35)+Parámetros!$B$11*G35*Parámetros!$B$4*SQRT(IF(H35="",Parámetros!$B$5,H35)/(365/12))-0.000000001,0),0))</f>
        <v/>
      </c>
      <c r="M35" s="5">
        <f>IF(A35="","",IF(G35&gt;0,MAX(IF(AND(E35&gt;0,Parámetros!$B$7&gt;0,Parámetros!$B$6&gt;0),ROUNDUP(SQRT(2*G35*12*Parámetros!$B$6/(E35*Parámetros!$B$7))-0.000000001,0),G35),I35,1),0))</f>
        <v/>
      </c>
      <c r="N35" s="5">
        <f>IF(A35="","",IF(G35&lt;=0,IF(D35&gt;0,"Sin movimiento","Sin datos"),IF(D35&lt;J35*IF(H35="",Parámetros!$B$5,H35),"Rotura probable",IF(D35&lt;=L35,"Pedir ya",IF(AND(D35&gt;L35+M35,D35/J35&gt;Parámetros!$B$8),"Sobrestock","Correcto")))))</f>
        <v/>
      </c>
      <c r="O35" s="5">
        <f>IF(A35="","",IF(OR(N35="Rotura probable",N35="Pedir ya"),MAX(M35,ROUNDUP(L35-D35,0)),0))</f>
        <v/>
      </c>
      <c r="P35" s="6">
        <f>IF(A35="","",D35*E35)</f>
        <v/>
      </c>
      <c r="Q35" s="7">
        <f>IF(A35="","",IF(J35&gt;0,D35/J35,""))</f>
        <v/>
      </c>
      <c r="R35" s="6">
        <f>IF(A35="","",O35*E35)</f>
        <v/>
      </c>
    </row>
    <row r="36">
      <c r="A36" s="2" t="n"/>
      <c r="B36" s="2" t="n"/>
      <c r="C36" s="2" t="n"/>
      <c r="D36" s="2" t="n"/>
      <c r="E36" s="3" t="n"/>
      <c r="F36" s="3" t="n"/>
      <c r="G36" s="2" t="n"/>
      <c r="H36" s="2" t="n"/>
      <c r="I36" s="2" t="n"/>
      <c r="J36" s="4">
        <f>IF(A36="","",G36*12/365)</f>
        <v/>
      </c>
      <c r="K36" s="5">
        <f>IF(A36="","",MAX(0,ROUNDUP(Parámetros!$B$11*G36*Parámetros!$B$4*SQRT(IF(H36="",Parámetros!$B$5,H36)/(365/12))-0.000000001,0)))</f>
        <v/>
      </c>
      <c r="L36" s="5">
        <f>IF(A36="","",IF(G36&gt;0,ROUNDUP(J36*IF(H36="",Parámetros!$B$5,H36)+Parámetros!$B$11*G36*Parámetros!$B$4*SQRT(IF(H36="",Parámetros!$B$5,H36)/(365/12))-0.000000001,0),0))</f>
        <v/>
      </c>
      <c r="M36" s="5">
        <f>IF(A36="","",IF(G36&gt;0,MAX(IF(AND(E36&gt;0,Parámetros!$B$7&gt;0,Parámetros!$B$6&gt;0),ROUNDUP(SQRT(2*G36*12*Parámetros!$B$6/(E36*Parámetros!$B$7))-0.000000001,0),G36),I36,1),0))</f>
        <v/>
      </c>
      <c r="N36" s="5">
        <f>IF(A36="","",IF(G36&lt;=0,IF(D36&gt;0,"Sin movimiento","Sin datos"),IF(D36&lt;J36*IF(H36="",Parámetros!$B$5,H36),"Rotura probable",IF(D36&lt;=L36,"Pedir ya",IF(AND(D36&gt;L36+M36,D36/J36&gt;Parámetros!$B$8),"Sobrestock","Correcto")))))</f>
        <v/>
      </c>
      <c r="O36" s="5">
        <f>IF(A36="","",IF(OR(N36="Rotura probable",N36="Pedir ya"),MAX(M36,ROUNDUP(L36-D36,0)),0))</f>
        <v/>
      </c>
      <c r="P36" s="6">
        <f>IF(A36="","",D36*E36)</f>
        <v/>
      </c>
      <c r="Q36" s="7">
        <f>IF(A36="","",IF(J36&gt;0,D36/J36,""))</f>
        <v/>
      </c>
      <c r="R36" s="6">
        <f>IF(A36="","",O36*E36)</f>
        <v/>
      </c>
    </row>
    <row r="37">
      <c r="A37" s="2" t="n"/>
      <c r="B37" s="2" t="n"/>
      <c r="C37" s="2" t="n"/>
      <c r="D37" s="2" t="n"/>
      <c r="E37" s="3" t="n"/>
      <c r="F37" s="3" t="n"/>
      <c r="G37" s="2" t="n"/>
      <c r="H37" s="2" t="n"/>
      <c r="I37" s="2" t="n"/>
      <c r="J37" s="4">
        <f>IF(A37="","",G37*12/365)</f>
        <v/>
      </c>
      <c r="K37" s="5">
        <f>IF(A37="","",MAX(0,ROUNDUP(Parámetros!$B$11*G37*Parámetros!$B$4*SQRT(IF(H37="",Parámetros!$B$5,H37)/(365/12))-0.000000001,0)))</f>
        <v/>
      </c>
      <c r="L37" s="5">
        <f>IF(A37="","",IF(G37&gt;0,ROUNDUP(J37*IF(H37="",Parámetros!$B$5,H37)+Parámetros!$B$11*G37*Parámetros!$B$4*SQRT(IF(H37="",Parámetros!$B$5,H37)/(365/12))-0.000000001,0),0))</f>
        <v/>
      </c>
      <c r="M37" s="5">
        <f>IF(A37="","",IF(G37&gt;0,MAX(IF(AND(E37&gt;0,Parámetros!$B$7&gt;0,Parámetros!$B$6&gt;0),ROUNDUP(SQRT(2*G37*12*Parámetros!$B$6/(E37*Parámetros!$B$7))-0.000000001,0),G37),I37,1),0))</f>
        <v/>
      </c>
      <c r="N37" s="5">
        <f>IF(A37="","",IF(G37&lt;=0,IF(D37&gt;0,"Sin movimiento","Sin datos"),IF(D37&lt;J37*IF(H37="",Parámetros!$B$5,H37),"Rotura probable",IF(D37&lt;=L37,"Pedir ya",IF(AND(D37&gt;L37+M37,D37/J37&gt;Parámetros!$B$8),"Sobrestock","Correcto")))))</f>
        <v/>
      </c>
      <c r="O37" s="5">
        <f>IF(A37="","",IF(OR(N37="Rotura probable",N37="Pedir ya"),MAX(M37,ROUNDUP(L37-D37,0)),0))</f>
        <v/>
      </c>
      <c r="P37" s="6">
        <f>IF(A37="","",D37*E37)</f>
        <v/>
      </c>
      <c r="Q37" s="7">
        <f>IF(A37="","",IF(J37&gt;0,D37/J37,""))</f>
        <v/>
      </c>
      <c r="R37" s="6">
        <f>IF(A37="","",O37*E37)</f>
        <v/>
      </c>
    </row>
    <row r="38">
      <c r="A38" s="2" t="n"/>
      <c r="B38" s="2" t="n"/>
      <c r="C38" s="2" t="n"/>
      <c r="D38" s="2" t="n"/>
      <c r="E38" s="3" t="n"/>
      <c r="F38" s="3" t="n"/>
      <c r="G38" s="2" t="n"/>
      <c r="H38" s="2" t="n"/>
      <c r="I38" s="2" t="n"/>
      <c r="J38" s="4">
        <f>IF(A38="","",G38*12/365)</f>
        <v/>
      </c>
      <c r="K38" s="5">
        <f>IF(A38="","",MAX(0,ROUNDUP(Parámetros!$B$11*G38*Parámetros!$B$4*SQRT(IF(H38="",Parámetros!$B$5,H38)/(365/12))-0.000000001,0)))</f>
        <v/>
      </c>
      <c r="L38" s="5">
        <f>IF(A38="","",IF(G38&gt;0,ROUNDUP(J38*IF(H38="",Parámetros!$B$5,H38)+Parámetros!$B$11*G38*Parámetros!$B$4*SQRT(IF(H38="",Parámetros!$B$5,H38)/(365/12))-0.000000001,0),0))</f>
        <v/>
      </c>
      <c r="M38" s="5">
        <f>IF(A38="","",IF(G38&gt;0,MAX(IF(AND(E38&gt;0,Parámetros!$B$7&gt;0,Parámetros!$B$6&gt;0),ROUNDUP(SQRT(2*G38*12*Parámetros!$B$6/(E38*Parámetros!$B$7))-0.000000001,0),G38),I38,1),0))</f>
        <v/>
      </c>
      <c r="N38" s="5">
        <f>IF(A38="","",IF(G38&lt;=0,IF(D38&gt;0,"Sin movimiento","Sin datos"),IF(D38&lt;J38*IF(H38="",Parámetros!$B$5,H38),"Rotura probable",IF(D38&lt;=L38,"Pedir ya",IF(AND(D38&gt;L38+M38,D38/J38&gt;Parámetros!$B$8),"Sobrestock","Correcto")))))</f>
        <v/>
      </c>
      <c r="O38" s="5">
        <f>IF(A38="","",IF(OR(N38="Rotura probable",N38="Pedir ya"),MAX(M38,ROUNDUP(L38-D38,0)),0))</f>
        <v/>
      </c>
      <c r="P38" s="6">
        <f>IF(A38="","",D38*E38)</f>
        <v/>
      </c>
      <c r="Q38" s="7">
        <f>IF(A38="","",IF(J38&gt;0,D38/J38,""))</f>
        <v/>
      </c>
      <c r="R38" s="6">
        <f>IF(A38="","",O38*E38)</f>
        <v/>
      </c>
    </row>
    <row r="39">
      <c r="A39" s="2" t="n"/>
      <c r="B39" s="2" t="n"/>
      <c r="C39" s="2" t="n"/>
      <c r="D39" s="2" t="n"/>
      <c r="E39" s="3" t="n"/>
      <c r="F39" s="3" t="n"/>
      <c r="G39" s="2" t="n"/>
      <c r="H39" s="2" t="n"/>
      <c r="I39" s="2" t="n"/>
      <c r="J39" s="4">
        <f>IF(A39="","",G39*12/365)</f>
        <v/>
      </c>
      <c r="K39" s="5">
        <f>IF(A39="","",MAX(0,ROUNDUP(Parámetros!$B$11*G39*Parámetros!$B$4*SQRT(IF(H39="",Parámetros!$B$5,H39)/(365/12))-0.000000001,0)))</f>
        <v/>
      </c>
      <c r="L39" s="5">
        <f>IF(A39="","",IF(G39&gt;0,ROUNDUP(J39*IF(H39="",Parámetros!$B$5,H39)+Parámetros!$B$11*G39*Parámetros!$B$4*SQRT(IF(H39="",Parámetros!$B$5,H39)/(365/12))-0.000000001,0),0))</f>
        <v/>
      </c>
      <c r="M39" s="5">
        <f>IF(A39="","",IF(G39&gt;0,MAX(IF(AND(E39&gt;0,Parámetros!$B$7&gt;0,Parámetros!$B$6&gt;0),ROUNDUP(SQRT(2*G39*12*Parámetros!$B$6/(E39*Parámetros!$B$7))-0.000000001,0),G39),I39,1),0))</f>
        <v/>
      </c>
      <c r="N39" s="5">
        <f>IF(A39="","",IF(G39&lt;=0,IF(D39&gt;0,"Sin movimiento","Sin datos"),IF(D39&lt;J39*IF(H39="",Parámetros!$B$5,H39),"Rotura probable",IF(D39&lt;=L39,"Pedir ya",IF(AND(D39&gt;L39+M39,D39/J39&gt;Parámetros!$B$8),"Sobrestock","Correcto")))))</f>
        <v/>
      </c>
      <c r="O39" s="5">
        <f>IF(A39="","",IF(OR(N39="Rotura probable",N39="Pedir ya"),MAX(M39,ROUNDUP(L39-D39,0)),0))</f>
        <v/>
      </c>
      <c r="P39" s="6">
        <f>IF(A39="","",D39*E39)</f>
        <v/>
      </c>
      <c r="Q39" s="7">
        <f>IF(A39="","",IF(J39&gt;0,D39/J39,""))</f>
        <v/>
      </c>
      <c r="R39" s="6">
        <f>IF(A39="","",O39*E39)</f>
        <v/>
      </c>
    </row>
    <row r="40">
      <c r="A40" s="2" t="n"/>
      <c r="B40" s="2" t="n"/>
      <c r="C40" s="2" t="n"/>
      <c r="D40" s="2" t="n"/>
      <c r="E40" s="3" t="n"/>
      <c r="F40" s="3" t="n"/>
      <c r="G40" s="2" t="n"/>
      <c r="H40" s="2" t="n"/>
      <c r="I40" s="2" t="n"/>
      <c r="J40" s="4">
        <f>IF(A40="","",G40*12/365)</f>
        <v/>
      </c>
      <c r="K40" s="5">
        <f>IF(A40="","",MAX(0,ROUNDUP(Parámetros!$B$11*G40*Parámetros!$B$4*SQRT(IF(H40="",Parámetros!$B$5,H40)/(365/12))-0.000000001,0)))</f>
        <v/>
      </c>
      <c r="L40" s="5">
        <f>IF(A40="","",IF(G40&gt;0,ROUNDUP(J40*IF(H40="",Parámetros!$B$5,H40)+Parámetros!$B$11*G40*Parámetros!$B$4*SQRT(IF(H40="",Parámetros!$B$5,H40)/(365/12))-0.000000001,0),0))</f>
        <v/>
      </c>
      <c r="M40" s="5">
        <f>IF(A40="","",IF(G40&gt;0,MAX(IF(AND(E40&gt;0,Parámetros!$B$7&gt;0,Parámetros!$B$6&gt;0),ROUNDUP(SQRT(2*G40*12*Parámetros!$B$6/(E40*Parámetros!$B$7))-0.000000001,0),G40),I40,1),0))</f>
        <v/>
      </c>
      <c r="N40" s="5">
        <f>IF(A40="","",IF(G40&lt;=0,IF(D40&gt;0,"Sin movimiento","Sin datos"),IF(D40&lt;J40*IF(H40="",Parámetros!$B$5,H40),"Rotura probable",IF(D40&lt;=L40,"Pedir ya",IF(AND(D40&gt;L40+M40,D40/J40&gt;Parámetros!$B$8),"Sobrestock","Correcto")))))</f>
        <v/>
      </c>
      <c r="O40" s="5">
        <f>IF(A40="","",IF(OR(N40="Rotura probable",N40="Pedir ya"),MAX(M40,ROUNDUP(L40-D40,0)),0))</f>
        <v/>
      </c>
      <c r="P40" s="6">
        <f>IF(A40="","",D40*E40)</f>
        <v/>
      </c>
      <c r="Q40" s="7">
        <f>IF(A40="","",IF(J40&gt;0,D40/J40,""))</f>
        <v/>
      </c>
      <c r="R40" s="6">
        <f>IF(A40="","",O40*E40)</f>
        <v/>
      </c>
    </row>
    <row r="41">
      <c r="A41" s="2" t="n"/>
      <c r="B41" s="2" t="n"/>
      <c r="C41" s="2" t="n"/>
      <c r="D41" s="2" t="n"/>
      <c r="E41" s="3" t="n"/>
      <c r="F41" s="3" t="n"/>
      <c r="G41" s="2" t="n"/>
      <c r="H41" s="2" t="n"/>
      <c r="I41" s="2" t="n"/>
      <c r="J41" s="4">
        <f>IF(A41="","",G41*12/365)</f>
        <v/>
      </c>
      <c r="K41" s="5">
        <f>IF(A41="","",MAX(0,ROUNDUP(Parámetros!$B$11*G41*Parámetros!$B$4*SQRT(IF(H41="",Parámetros!$B$5,H41)/(365/12))-0.000000001,0)))</f>
        <v/>
      </c>
      <c r="L41" s="5">
        <f>IF(A41="","",IF(G41&gt;0,ROUNDUP(J41*IF(H41="",Parámetros!$B$5,H41)+Parámetros!$B$11*G41*Parámetros!$B$4*SQRT(IF(H41="",Parámetros!$B$5,H41)/(365/12))-0.000000001,0),0))</f>
        <v/>
      </c>
      <c r="M41" s="5">
        <f>IF(A41="","",IF(G41&gt;0,MAX(IF(AND(E41&gt;0,Parámetros!$B$7&gt;0,Parámetros!$B$6&gt;0),ROUNDUP(SQRT(2*G41*12*Parámetros!$B$6/(E41*Parámetros!$B$7))-0.000000001,0),G41),I41,1),0))</f>
        <v/>
      </c>
      <c r="N41" s="5">
        <f>IF(A41="","",IF(G41&lt;=0,IF(D41&gt;0,"Sin movimiento","Sin datos"),IF(D41&lt;J41*IF(H41="",Parámetros!$B$5,H41),"Rotura probable",IF(D41&lt;=L41,"Pedir ya",IF(AND(D41&gt;L41+M41,D41/J41&gt;Parámetros!$B$8),"Sobrestock","Correcto")))))</f>
        <v/>
      </c>
      <c r="O41" s="5">
        <f>IF(A41="","",IF(OR(N41="Rotura probable",N41="Pedir ya"),MAX(M41,ROUNDUP(L41-D41,0)),0))</f>
        <v/>
      </c>
      <c r="P41" s="6">
        <f>IF(A41="","",D41*E41)</f>
        <v/>
      </c>
      <c r="Q41" s="7">
        <f>IF(A41="","",IF(J41&gt;0,D41/J41,""))</f>
        <v/>
      </c>
      <c r="R41" s="6">
        <f>IF(A41="","",O41*E41)</f>
        <v/>
      </c>
    </row>
    <row r="42">
      <c r="A42" s="2" t="n"/>
      <c r="B42" s="2" t="n"/>
      <c r="C42" s="2" t="n"/>
      <c r="D42" s="2" t="n"/>
      <c r="E42" s="3" t="n"/>
      <c r="F42" s="3" t="n"/>
      <c r="G42" s="2" t="n"/>
      <c r="H42" s="2" t="n"/>
      <c r="I42" s="2" t="n"/>
      <c r="J42" s="4">
        <f>IF(A42="","",G42*12/365)</f>
        <v/>
      </c>
      <c r="K42" s="5">
        <f>IF(A42="","",MAX(0,ROUNDUP(Parámetros!$B$11*G42*Parámetros!$B$4*SQRT(IF(H42="",Parámetros!$B$5,H42)/(365/12))-0.000000001,0)))</f>
        <v/>
      </c>
      <c r="L42" s="5">
        <f>IF(A42="","",IF(G42&gt;0,ROUNDUP(J42*IF(H42="",Parámetros!$B$5,H42)+Parámetros!$B$11*G42*Parámetros!$B$4*SQRT(IF(H42="",Parámetros!$B$5,H42)/(365/12))-0.000000001,0),0))</f>
        <v/>
      </c>
      <c r="M42" s="5">
        <f>IF(A42="","",IF(G42&gt;0,MAX(IF(AND(E42&gt;0,Parámetros!$B$7&gt;0,Parámetros!$B$6&gt;0),ROUNDUP(SQRT(2*G42*12*Parámetros!$B$6/(E42*Parámetros!$B$7))-0.000000001,0),G42),I42,1),0))</f>
        <v/>
      </c>
      <c r="N42" s="5">
        <f>IF(A42="","",IF(G42&lt;=0,IF(D42&gt;0,"Sin movimiento","Sin datos"),IF(D42&lt;J42*IF(H42="",Parámetros!$B$5,H42),"Rotura probable",IF(D42&lt;=L42,"Pedir ya",IF(AND(D42&gt;L42+M42,D42/J42&gt;Parámetros!$B$8),"Sobrestock","Correcto")))))</f>
        <v/>
      </c>
      <c r="O42" s="5">
        <f>IF(A42="","",IF(OR(N42="Rotura probable",N42="Pedir ya"),MAX(M42,ROUNDUP(L42-D42,0)),0))</f>
        <v/>
      </c>
      <c r="P42" s="6">
        <f>IF(A42="","",D42*E42)</f>
        <v/>
      </c>
      <c r="Q42" s="7">
        <f>IF(A42="","",IF(J42&gt;0,D42/J42,""))</f>
        <v/>
      </c>
      <c r="R42" s="6">
        <f>IF(A42="","",O42*E42)</f>
        <v/>
      </c>
    </row>
    <row r="43">
      <c r="A43" s="2" t="n"/>
      <c r="B43" s="2" t="n"/>
      <c r="C43" s="2" t="n"/>
      <c r="D43" s="2" t="n"/>
      <c r="E43" s="3" t="n"/>
      <c r="F43" s="3" t="n"/>
      <c r="G43" s="2" t="n"/>
      <c r="H43" s="2" t="n"/>
      <c r="I43" s="2" t="n"/>
      <c r="J43" s="4">
        <f>IF(A43="","",G43*12/365)</f>
        <v/>
      </c>
      <c r="K43" s="5">
        <f>IF(A43="","",MAX(0,ROUNDUP(Parámetros!$B$11*G43*Parámetros!$B$4*SQRT(IF(H43="",Parámetros!$B$5,H43)/(365/12))-0.000000001,0)))</f>
        <v/>
      </c>
      <c r="L43" s="5">
        <f>IF(A43="","",IF(G43&gt;0,ROUNDUP(J43*IF(H43="",Parámetros!$B$5,H43)+Parámetros!$B$11*G43*Parámetros!$B$4*SQRT(IF(H43="",Parámetros!$B$5,H43)/(365/12))-0.000000001,0),0))</f>
        <v/>
      </c>
      <c r="M43" s="5">
        <f>IF(A43="","",IF(G43&gt;0,MAX(IF(AND(E43&gt;0,Parámetros!$B$7&gt;0,Parámetros!$B$6&gt;0),ROUNDUP(SQRT(2*G43*12*Parámetros!$B$6/(E43*Parámetros!$B$7))-0.000000001,0),G43),I43,1),0))</f>
        <v/>
      </c>
      <c r="N43" s="5">
        <f>IF(A43="","",IF(G43&lt;=0,IF(D43&gt;0,"Sin movimiento","Sin datos"),IF(D43&lt;J43*IF(H43="",Parámetros!$B$5,H43),"Rotura probable",IF(D43&lt;=L43,"Pedir ya",IF(AND(D43&gt;L43+M43,D43/J43&gt;Parámetros!$B$8),"Sobrestock","Correcto")))))</f>
        <v/>
      </c>
      <c r="O43" s="5">
        <f>IF(A43="","",IF(OR(N43="Rotura probable",N43="Pedir ya"),MAX(M43,ROUNDUP(L43-D43,0)),0))</f>
        <v/>
      </c>
      <c r="P43" s="6">
        <f>IF(A43="","",D43*E43)</f>
        <v/>
      </c>
      <c r="Q43" s="7">
        <f>IF(A43="","",IF(J43&gt;0,D43/J43,""))</f>
        <v/>
      </c>
      <c r="R43" s="6">
        <f>IF(A43="","",O43*E43)</f>
        <v/>
      </c>
    </row>
    <row r="44">
      <c r="A44" s="2" t="n"/>
      <c r="B44" s="2" t="n"/>
      <c r="C44" s="2" t="n"/>
      <c r="D44" s="2" t="n"/>
      <c r="E44" s="3" t="n"/>
      <c r="F44" s="3" t="n"/>
      <c r="G44" s="2" t="n"/>
      <c r="H44" s="2" t="n"/>
      <c r="I44" s="2" t="n"/>
      <c r="J44" s="4">
        <f>IF(A44="","",G44*12/365)</f>
        <v/>
      </c>
      <c r="K44" s="5">
        <f>IF(A44="","",MAX(0,ROUNDUP(Parámetros!$B$11*G44*Parámetros!$B$4*SQRT(IF(H44="",Parámetros!$B$5,H44)/(365/12))-0.000000001,0)))</f>
        <v/>
      </c>
      <c r="L44" s="5">
        <f>IF(A44="","",IF(G44&gt;0,ROUNDUP(J44*IF(H44="",Parámetros!$B$5,H44)+Parámetros!$B$11*G44*Parámetros!$B$4*SQRT(IF(H44="",Parámetros!$B$5,H44)/(365/12))-0.000000001,0),0))</f>
        <v/>
      </c>
      <c r="M44" s="5">
        <f>IF(A44="","",IF(G44&gt;0,MAX(IF(AND(E44&gt;0,Parámetros!$B$7&gt;0,Parámetros!$B$6&gt;0),ROUNDUP(SQRT(2*G44*12*Parámetros!$B$6/(E44*Parámetros!$B$7))-0.000000001,0),G44),I44,1),0))</f>
        <v/>
      </c>
      <c r="N44" s="5">
        <f>IF(A44="","",IF(G44&lt;=0,IF(D44&gt;0,"Sin movimiento","Sin datos"),IF(D44&lt;J44*IF(H44="",Parámetros!$B$5,H44),"Rotura probable",IF(D44&lt;=L44,"Pedir ya",IF(AND(D44&gt;L44+M44,D44/J44&gt;Parámetros!$B$8),"Sobrestock","Correcto")))))</f>
        <v/>
      </c>
      <c r="O44" s="5">
        <f>IF(A44="","",IF(OR(N44="Rotura probable",N44="Pedir ya"),MAX(M44,ROUNDUP(L44-D44,0)),0))</f>
        <v/>
      </c>
      <c r="P44" s="6">
        <f>IF(A44="","",D44*E44)</f>
        <v/>
      </c>
      <c r="Q44" s="7">
        <f>IF(A44="","",IF(J44&gt;0,D44/J44,""))</f>
        <v/>
      </c>
      <c r="R44" s="6">
        <f>IF(A44="","",O44*E44)</f>
        <v/>
      </c>
    </row>
    <row r="45">
      <c r="A45" s="2" t="n"/>
      <c r="B45" s="2" t="n"/>
      <c r="C45" s="2" t="n"/>
      <c r="D45" s="2" t="n"/>
      <c r="E45" s="3" t="n"/>
      <c r="F45" s="3" t="n"/>
      <c r="G45" s="2" t="n"/>
      <c r="H45" s="2" t="n"/>
      <c r="I45" s="2" t="n"/>
      <c r="J45" s="4">
        <f>IF(A45="","",G45*12/365)</f>
        <v/>
      </c>
      <c r="K45" s="5">
        <f>IF(A45="","",MAX(0,ROUNDUP(Parámetros!$B$11*G45*Parámetros!$B$4*SQRT(IF(H45="",Parámetros!$B$5,H45)/(365/12))-0.000000001,0)))</f>
        <v/>
      </c>
      <c r="L45" s="5">
        <f>IF(A45="","",IF(G45&gt;0,ROUNDUP(J45*IF(H45="",Parámetros!$B$5,H45)+Parámetros!$B$11*G45*Parámetros!$B$4*SQRT(IF(H45="",Parámetros!$B$5,H45)/(365/12))-0.000000001,0),0))</f>
        <v/>
      </c>
      <c r="M45" s="5">
        <f>IF(A45="","",IF(G45&gt;0,MAX(IF(AND(E45&gt;0,Parámetros!$B$7&gt;0,Parámetros!$B$6&gt;0),ROUNDUP(SQRT(2*G45*12*Parámetros!$B$6/(E45*Parámetros!$B$7))-0.000000001,0),G45),I45,1),0))</f>
        <v/>
      </c>
      <c r="N45" s="5">
        <f>IF(A45="","",IF(G45&lt;=0,IF(D45&gt;0,"Sin movimiento","Sin datos"),IF(D45&lt;J45*IF(H45="",Parámetros!$B$5,H45),"Rotura probable",IF(D45&lt;=L45,"Pedir ya",IF(AND(D45&gt;L45+M45,D45/J45&gt;Parámetros!$B$8),"Sobrestock","Correcto")))))</f>
        <v/>
      </c>
      <c r="O45" s="5">
        <f>IF(A45="","",IF(OR(N45="Rotura probable",N45="Pedir ya"),MAX(M45,ROUNDUP(L45-D45,0)),0))</f>
        <v/>
      </c>
      <c r="P45" s="6">
        <f>IF(A45="","",D45*E45)</f>
        <v/>
      </c>
      <c r="Q45" s="7">
        <f>IF(A45="","",IF(J45&gt;0,D45/J45,""))</f>
        <v/>
      </c>
      <c r="R45" s="6">
        <f>IF(A45="","",O45*E45)</f>
        <v/>
      </c>
    </row>
    <row r="46">
      <c r="A46" s="2" t="n"/>
      <c r="B46" s="2" t="n"/>
      <c r="C46" s="2" t="n"/>
      <c r="D46" s="2" t="n"/>
      <c r="E46" s="3" t="n"/>
      <c r="F46" s="3" t="n"/>
      <c r="G46" s="2" t="n"/>
      <c r="H46" s="2" t="n"/>
      <c r="I46" s="2" t="n"/>
      <c r="J46" s="4">
        <f>IF(A46="","",G46*12/365)</f>
        <v/>
      </c>
      <c r="K46" s="5">
        <f>IF(A46="","",MAX(0,ROUNDUP(Parámetros!$B$11*G46*Parámetros!$B$4*SQRT(IF(H46="",Parámetros!$B$5,H46)/(365/12))-0.000000001,0)))</f>
        <v/>
      </c>
      <c r="L46" s="5">
        <f>IF(A46="","",IF(G46&gt;0,ROUNDUP(J46*IF(H46="",Parámetros!$B$5,H46)+Parámetros!$B$11*G46*Parámetros!$B$4*SQRT(IF(H46="",Parámetros!$B$5,H46)/(365/12))-0.000000001,0),0))</f>
        <v/>
      </c>
      <c r="M46" s="5">
        <f>IF(A46="","",IF(G46&gt;0,MAX(IF(AND(E46&gt;0,Parámetros!$B$7&gt;0,Parámetros!$B$6&gt;0),ROUNDUP(SQRT(2*G46*12*Parámetros!$B$6/(E46*Parámetros!$B$7))-0.000000001,0),G46),I46,1),0))</f>
        <v/>
      </c>
      <c r="N46" s="5">
        <f>IF(A46="","",IF(G46&lt;=0,IF(D46&gt;0,"Sin movimiento","Sin datos"),IF(D46&lt;J46*IF(H46="",Parámetros!$B$5,H46),"Rotura probable",IF(D46&lt;=L46,"Pedir ya",IF(AND(D46&gt;L46+M46,D46/J46&gt;Parámetros!$B$8),"Sobrestock","Correcto")))))</f>
        <v/>
      </c>
      <c r="O46" s="5">
        <f>IF(A46="","",IF(OR(N46="Rotura probable",N46="Pedir ya"),MAX(M46,ROUNDUP(L46-D46,0)),0))</f>
        <v/>
      </c>
      <c r="P46" s="6">
        <f>IF(A46="","",D46*E46)</f>
        <v/>
      </c>
      <c r="Q46" s="7">
        <f>IF(A46="","",IF(J46&gt;0,D46/J46,""))</f>
        <v/>
      </c>
      <c r="R46" s="6">
        <f>IF(A46="","",O46*E46)</f>
        <v/>
      </c>
    </row>
    <row r="47">
      <c r="A47" s="2" t="n"/>
      <c r="B47" s="2" t="n"/>
      <c r="C47" s="2" t="n"/>
      <c r="D47" s="2" t="n"/>
      <c r="E47" s="3" t="n"/>
      <c r="F47" s="3" t="n"/>
      <c r="G47" s="2" t="n"/>
      <c r="H47" s="2" t="n"/>
      <c r="I47" s="2" t="n"/>
      <c r="J47" s="4">
        <f>IF(A47="","",G47*12/365)</f>
        <v/>
      </c>
      <c r="K47" s="5">
        <f>IF(A47="","",MAX(0,ROUNDUP(Parámetros!$B$11*G47*Parámetros!$B$4*SQRT(IF(H47="",Parámetros!$B$5,H47)/(365/12))-0.000000001,0)))</f>
        <v/>
      </c>
      <c r="L47" s="5">
        <f>IF(A47="","",IF(G47&gt;0,ROUNDUP(J47*IF(H47="",Parámetros!$B$5,H47)+Parámetros!$B$11*G47*Parámetros!$B$4*SQRT(IF(H47="",Parámetros!$B$5,H47)/(365/12))-0.000000001,0),0))</f>
        <v/>
      </c>
      <c r="M47" s="5">
        <f>IF(A47="","",IF(G47&gt;0,MAX(IF(AND(E47&gt;0,Parámetros!$B$7&gt;0,Parámetros!$B$6&gt;0),ROUNDUP(SQRT(2*G47*12*Parámetros!$B$6/(E47*Parámetros!$B$7))-0.000000001,0),G47),I47,1),0))</f>
        <v/>
      </c>
      <c r="N47" s="5">
        <f>IF(A47="","",IF(G47&lt;=0,IF(D47&gt;0,"Sin movimiento","Sin datos"),IF(D47&lt;J47*IF(H47="",Parámetros!$B$5,H47),"Rotura probable",IF(D47&lt;=L47,"Pedir ya",IF(AND(D47&gt;L47+M47,D47/J47&gt;Parámetros!$B$8),"Sobrestock","Correcto")))))</f>
        <v/>
      </c>
      <c r="O47" s="5">
        <f>IF(A47="","",IF(OR(N47="Rotura probable",N47="Pedir ya"),MAX(M47,ROUNDUP(L47-D47,0)),0))</f>
        <v/>
      </c>
      <c r="P47" s="6">
        <f>IF(A47="","",D47*E47)</f>
        <v/>
      </c>
      <c r="Q47" s="7">
        <f>IF(A47="","",IF(J47&gt;0,D47/J47,""))</f>
        <v/>
      </c>
      <c r="R47" s="6">
        <f>IF(A47="","",O47*E47)</f>
        <v/>
      </c>
    </row>
    <row r="48">
      <c r="A48" s="2" t="n"/>
      <c r="B48" s="2" t="n"/>
      <c r="C48" s="2" t="n"/>
      <c r="D48" s="2" t="n"/>
      <c r="E48" s="3" t="n"/>
      <c r="F48" s="3" t="n"/>
      <c r="G48" s="2" t="n"/>
      <c r="H48" s="2" t="n"/>
      <c r="I48" s="2" t="n"/>
      <c r="J48" s="4">
        <f>IF(A48="","",G48*12/365)</f>
        <v/>
      </c>
      <c r="K48" s="5">
        <f>IF(A48="","",MAX(0,ROUNDUP(Parámetros!$B$11*G48*Parámetros!$B$4*SQRT(IF(H48="",Parámetros!$B$5,H48)/(365/12))-0.000000001,0)))</f>
        <v/>
      </c>
      <c r="L48" s="5">
        <f>IF(A48="","",IF(G48&gt;0,ROUNDUP(J48*IF(H48="",Parámetros!$B$5,H48)+Parámetros!$B$11*G48*Parámetros!$B$4*SQRT(IF(H48="",Parámetros!$B$5,H48)/(365/12))-0.000000001,0),0))</f>
        <v/>
      </c>
      <c r="M48" s="5">
        <f>IF(A48="","",IF(G48&gt;0,MAX(IF(AND(E48&gt;0,Parámetros!$B$7&gt;0,Parámetros!$B$6&gt;0),ROUNDUP(SQRT(2*G48*12*Parámetros!$B$6/(E48*Parámetros!$B$7))-0.000000001,0),G48),I48,1),0))</f>
        <v/>
      </c>
      <c r="N48" s="5">
        <f>IF(A48="","",IF(G48&lt;=0,IF(D48&gt;0,"Sin movimiento","Sin datos"),IF(D48&lt;J48*IF(H48="",Parámetros!$B$5,H48),"Rotura probable",IF(D48&lt;=L48,"Pedir ya",IF(AND(D48&gt;L48+M48,D48/J48&gt;Parámetros!$B$8),"Sobrestock","Correcto")))))</f>
        <v/>
      </c>
      <c r="O48" s="5">
        <f>IF(A48="","",IF(OR(N48="Rotura probable",N48="Pedir ya"),MAX(M48,ROUNDUP(L48-D48,0)),0))</f>
        <v/>
      </c>
      <c r="P48" s="6">
        <f>IF(A48="","",D48*E48)</f>
        <v/>
      </c>
      <c r="Q48" s="7">
        <f>IF(A48="","",IF(J48&gt;0,D48/J48,""))</f>
        <v/>
      </c>
      <c r="R48" s="6">
        <f>IF(A48="","",O48*E48)</f>
        <v/>
      </c>
    </row>
    <row r="49">
      <c r="A49" s="2" t="n"/>
      <c r="B49" s="2" t="n"/>
      <c r="C49" s="2" t="n"/>
      <c r="D49" s="2" t="n"/>
      <c r="E49" s="3" t="n"/>
      <c r="F49" s="3" t="n"/>
      <c r="G49" s="2" t="n"/>
      <c r="H49" s="2" t="n"/>
      <c r="I49" s="2" t="n"/>
      <c r="J49" s="4">
        <f>IF(A49="","",G49*12/365)</f>
        <v/>
      </c>
      <c r="K49" s="5">
        <f>IF(A49="","",MAX(0,ROUNDUP(Parámetros!$B$11*G49*Parámetros!$B$4*SQRT(IF(H49="",Parámetros!$B$5,H49)/(365/12))-0.000000001,0)))</f>
        <v/>
      </c>
      <c r="L49" s="5">
        <f>IF(A49="","",IF(G49&gt;0,ROUNDUP(J49*IF(H49="",Parámetros!$B$5,H49)+Parámetros!$B$11*G49*Parámetros!$B$4*SQRT(IF(H49="",Parámetros!$B$5,H49)/(365/12))-0.000000001,0),0))</f>
        <v/>
      </c>
      <c r="M49" s="5">
        <f>IF(A49="","",IF(G49&gt;0,MAX(IF(AND(E49&gt;0,Parámetros!$B$7&gt;0,Parámetros!$B$6&gt;0),ROUNDUP(SQRT(2*G49*12*Parámetros!$B$6/(E49*Parámetros!$B$7))-0.000000001,0),G49),I49,1),0))</f>
        <v/>
      </c>
      <c r="N49" s="5">
        <f>IF(A49="","",IF(G49&lt;=0,IF(D49&gt;0,"Sin movimiento","Sin datos"),IF(D49&lt;J49*IF(H49="",Parámetros!$B$5,H49),"Rotura probable",IF(D49&lt;=L49,"Pedir ya",IF(AND(D49&gt;L49+M49,D49/J49&gt;Parámetros!$B$8),"Sobrestock","Correcto")))))</f>
        <v/>
      </c>
      <c r="O49" s="5">
        <f>IF(A49="","",IF(OR(N49="Rotura probable",N49="Pedir ya"),MAX(M49,ROUNDUP(L49-D49,0)),0))</f>
        <v/>
      </c>
      <c r="P49" s="6">
        <f>IF(A49="","",D49*E49)</f>
        <v/>
      </c>
      <c r="Q49" s="7">
        <f>IF(A49="","",IF(J49&gt;0,D49/J49,""))</f>
        <v/>
      </c>
      <c r="R49" s="6">
        <f>IF(A49="","",O49*E49)</f>
        <v/>
      </c>
    </row>
    <row r="50">
      <c r="A50" s="2" t="n"/>
      <c r="B50" s="2" t="n"/>
      <c r="C50" s="2" t="n"/>
      <c r="D50" s="2" t="n"/>
      <c r="E50" s="3" t="n"/>
      <c r="F50" s="3" t="n"/>
      <c r="G50" s="2" t="n"/>
      <c r="H50" s="2" t="n"/>
      <c r="I50" s="2" t="n"/>
      <c r="J50" s="4">
        <f>IF(A50="","",G50*12/365)</f>
        <v/>
      </c>
      <c r="K50" s="5">
        <f>IF(A50="","",MAX(0,ROUNDUP(Parámetros!$B$11*G50*Parámetros!$B$4*SQRT(IF(H50="",Parámetros!$B$5,H50)/(365/12))-0.000000001,0)))</f>
        <v/>
      </c>
      <c r="L50" s="5">
        <f>IF(A50="","",IF(G50&gt;0,ROUNDUP(J50*IF(H50="",Parámetros!$B$5,H50)+Parámetros!$B$11*G50*Parámetros!$B$4*SQRT(IF(H50="",Parámetros!$B$5,H50)/(365/12))-0.000000001,0),0))</f>
        <v/>
      </c>
      <c r="M50" s="5">
        <f>IF(A50="","",IF(G50&gt;0,MAX(IF(AND(E50&gt;0,Parámetros!$B$7&gt;0,Parámetros!$B$6&gt;0),ROUNDUP(SQRT(2*G50*12*Parámetros!$B$6/(E50*Parámetros!$B$7))-0.000000001,0),G50),I50,1),0))</f>
        <v/>
      </c>
      <c r="N50" s="5">
        <f>IF(A50="","",IF(G50&lt;=0,IF(D50&gt;0,"Sin movimiento","Sin datos"),IF(D50&lt;J50*IF(H50="",Parámetros!$B$5,H50),"Rotura probable",IF(D50&lt;=L50,"Pedir ya",IF(AND(D50&gt;L50+M50,D50/J50&gt;Parámetros!$B$8),"Sobrestock","Correcto")))))</f>
        <v/>
      </c>
      <c r="O50" s="5">
        <f>IF(A50="","",IF(OR(N50="Rotura probable",N50="Pedir ya"),MAX(M50,ROUNDUP(L50-D50,0)),0))</f>
        <v/>
      </c>
      <c r="P50" s="6">
        <f>IF(A50="","",D50*E50)</f>
        <v/>
      </c>
      <c r="Q50" s="7">
        <f>IF(A50="","",IF(J50&gt;0,D50/J50,""))</f>
        <v/>
      </c>
      <c r="R50" s="6">
        <f>IF(A50="","",O50*E50)</f>
        <v/>
      </c>
    </row>
    <row r="51">
      <c r="A51" s="2" t="n"/>
      <c r="B51" s="2" t="n"/>
      <c r="C51" s="2" t="n"/>
      <c r="D51" s="2" t="n"/>
      <c r="E51" s="3" t="n"/>
      <c r="F51" s="3" t="n"/>
      <c r="G51" s="2" t="n"/>
      <c r="H51" s="2" t="n"/>
      <c r="I51" s="2" t="n"/>
      <c r="J51" s="4">
        <f>IF(A51="","",G51*12/365)</f>
        <v/>
      </c>
      <c r="K51" s="5">
        <f>IF(A51="","",MAX(0,ROUNDUP(Parámetros!$B$11*G51*Parámetros!$B$4*SQRT(IF(H51="",Parámetros!$B$5,H51)/(365/12))-0.000000001,0)))</f>
        <v/>
      </c>
      <c r="L51" s="5">
        <f>IF(A51="","",IF(G51&gt;0,ROUNDUP(J51*IF(H51="",Parámetros!$B$5,H51)+Parámetros!$B$11*G51*Parámetros!$B$4*SQRT(IF(H51="",Parámetros!$B$5,H51)/(365/12))-0.000000001,0),0))</f>
        <v/>
      </c>
      <c r="M51" s="5">
        <f>IF(A51="","",IF(G51&gt;0,MAX(IF(AND(E51&gt;0,Parámetros!$B$7&gt;0,Parámetros!$B$6&gt;0),ROUNDUP(SQRT(2*G51*12*Parámetros!$B$6/(E51*Parámetros!$B$7))-0.000000001,0),G51),I51,1),0))</f>
        <v/>
      </c>
      <c r="N51" s="5">
        <f>IF(A51="","",IF(G51&lt;=0,IF(D51&gt;0,"Sin movimiento","Sin datos"),IF(D51&lt;J51*IF(H51="",Parámetros!$B$5,H51),"Rotura probable",IF(D51&lt;=L51,"Pedir ya",IF(AND(D51&gt;L51+M51,D51/J51&gt;Parámetros!$B$8),"Sobrestock","Correcto")))))</f>
        <v/>
      </c>
      <c r="O51" s="5">
        <f>IF(A51="","",IF(OR(N51="Rotura probable",N51="Pedir ya"),MAX(M51,ROUNDUP(L51-D51,0)),0))</f>
        <v/>
      </c>
      <c r="P51" s="6">
        <f>IF(A51="","",D51*E51)</f>
        <v/>
      </c>
      <c r="Q51" s="7">
        <f>IF(A51="","",IF(J51&gt;0,D51/J51,""))</f>
        <v/>
      </c>
      <c r="R51" s="6">
        <f>IF(A51="","",O51*E51)</f>
        <v/>
      </c>
    </row>
    <row r="52">
      <c r="A52" s="2" t="n"/>
      <c r="B52" s="2" t="n"/>
      <c r="C52" s="2" t="n"/>
      <c r="D52" s="2" t="n"/>
      <c r="E52" s="3" t="n"/>
      <c r="F52" s="3" t="n"/>
      <c r="G52" s="2" t="n"/>
      <c r="H52" s="2" t="n"/>
      <c r="I52" s="2" t="n"/>
      <c r="J52" s="4">
        <f>IF(A52="","",G52*12/365)</f>
        <v/>
      </c>
      <c r="K52" s="5">
        <f>IF(A52="","",MAX(0,ROUNDUP(Parámetros!$B$11*G52*Parámetros!$B$4*SQRT(IF(H52="",Parámetros!$B$5,H52)/(365/12))-0.000000001,0)))</f>
        <v/>
      </c>
      <c r="L52" s="5">
        <f>IF(A52="","",IF(G52&gt;0,ROUNDUP(J52*IF(H52="",Parámetros!$B$5,H52)+Parámetros!$B$11*G52*Parámetros!$B$4*SQRT(IF(H52="",Parámetros!$B$5,H52)/(365/12))-0.000000001,0),0))</f>
        <v/>
      </c>
      <c r="M52" s="5">
        <f>IF(A52="","",IF(G52&gt;0,MAX(IF(AND(E52&gt;0,Parámetros!$B$7&gt;0,Parámetros!$B$6&gt;0),ROUNDUP(SQRT(2*G52*12*Parámetros!$B$6/(E52*Parámetros!$B$7))-0.000000001,0),G52),I52,1),0))</f>
        <v/>
      </c>
      <c r="N52" s="5">
        <f>IF(A52="","",IF(G52&lt;=0,IF(D52&gt;0,"Sin movimiento","Sin datos"),IF(D52&lt;J52*IF(H52="",Parámetros!$B$5,H52),"Rotura probable",IF(D52&lt;=L52,"Pedir ya",IF(AND(D52&gt;L52+M52,D52/J52&gt;Parámetros!$B$8),"Sobrestock","Correcto")))))</f>
        <v/>
      </c>
      <c r="O52" s="5">
        <f>IF(A52="","",IF(OR(N52="Rotura probable",N52="Pedir ya"),MAX(M52,ROUNDUP(L52-D52,0)),0))</f>
        <v/>
      </c>
      <c r="P52" s="6">
        <f>IF(A52="","",D52*E52)</f>
        <v/>
      </c>
      <c r="Q52" s="7">
        <f>IF(A52="","",IF(J52&gt;0,D52/J52,""))</f>
        <v/>
      </c>
      <c r="R52" s="6">
        <f>IF(A52="","",O52*E52)</f>
        <v/>
      </c>
    </row>
    <row r="53">
      <c r="A53" s="2" t="n"/>
      <c r="B53" s="2" t="n"/>
      <c r="C53" s="2" t="n"/>
      <c r="D53" s="2" t="n"/>
      <c r="E53" s="3" t="n"/>
      <c r="F53" s="3" t="n"/>
      <c r="G53" s="2" t="n"/>
      <c r="H53" s="2" t="n"/>
      <c r="I53" s="2" t="n"/>
      <c r="J53" s="4">
        <f>IF(A53="","",G53*12/365)</f>
        <v/>
      </c>
      <c r="K53" s="5">
        <f>IF(A53="","",MAX(0,ROUNDUP(Parámetros!$B$11*G53*Parámetros!$B$4*SQRT(IF(H53="",Parámetros!$B$5,H53)/(365/12))-0.000000001,0)))</f>
        <v/>
      </c>
      <c r="L53" s="5">
        <f>IF(A53="","",IF(G53&gt;0,ROUNDUP(J53*IF(H53="",Parámetros!$B$5,H53)+Parámetros!$B$11*G53*Parámetros!$B$4*SQRT(IF(H53="",Parámetros!$B$5,H53)/(365/12))-0.000000001,0),0))</f>
        <v/>
      </c>
      <c r="M53" s="5">
        <f>IF(A53="","",IF(G53&gt;0,MAX(IF(AND(E53&gt;0,Parámetros!$B$7&gt;0,Parámetros!$B$6&gt;0),ROUNDUP(SQRT(2*G53*12*Parámetros!$B$6/(E53*Parámetros!$B$7))-0.000000001,0),G53),I53,1),0))</f>
        <v/>
      </c>
      <c r="N53" s="5">
        <f>IF(A53="","",IF(G53&lt;=0,IF(D53&gt;0,"Sin movimiento","Sin datos"),IF(D53&lt;J53*IF(H53="",Parámetros!$B$5,H53),"Rotura probable",IF(D53&lt;=L53,"Pedir ya",IF(AND(D53&gt;L53+M53,D53/J53&gt;Parámetros!$B$8),"Sobrestock","Correcto")))))</f>
        <v/>
      </c>
      <c r="O53" s="5">
        <f>IF(A53="","",IF(OR(N53="Rotura probable",N53="Pedir ya"),MAX(M53,ROUNDUP(L53-D53,0)),0))</f>
        <v/>
      </c>
      <c r="P53" s="6">
        <f>IF(A53="","",D53*E53)</f>
        <v/>
      </c>
      <c r="Q53" s="7">
        <f>IF(A53="","",IF(J53&gt;0,D53/J53,""))</f>
        <v/>
      </c>
      <c r="R53" s="6">
        <f>IF(A53="","",O53*E53)</f>
        <v/>
      </c>
    </row>
    <row r="54">
      <c r="A54" s="2" t="n"/>
      <c r="B54" s="2" t="n"/>
      <c r="C54" s="2" t="n"/>
      <c r="D54" s="2" t="n"/>
      <c r="E54" s="3" t="n"/>
      <c r="F54" s="3" t="n"/>
      <c r="G54" s="2" t="n"/>
      <c r="H54" s="2" t="n"/>
      <c r="I54" s="2" t="n"/>
      <c r="J54" s="4">
        <f>IF(A54="","",G54*12/365)</f>
        <v/>
      </c>
      <c r="K54" s="5">
        <f>IF(A54="","",MAX(0,ROUNDUP(Parámetros!$B$11*G54*Parámetros!$B$4*SQRT(IF(H54="",Parámetros!$B$5,H54)/(365/12))-0.000000001,0)))</f>
        <v/>
      </c>
      <c r="L54" s="5">
        <f>IF(A54="","",IF(G54&gt;0,ROUNDUP(J54*IF(H54="",Parámetros!$B$5,H54)+Parámetros!$B$11*G54*Parámetros!$B$4*SQRT(IF(H54="",Parámetros!$B$5,H54)/(365/12))-0.000000001,0),0))</f>
        <v/>
      </c>
      <c r="M54" s="5">
        <f>IF(A54="","",IF(G54&gt;0,MAX(IF(AND(E54&gt;0,Parámetros!$B$7&gt;0,Parámetros!$B$6&gt;0),ROUNDUP(SQRT(2*G54*12*Parámetros!$B$6/(E54*Parámetros!$B$7))-0.000000001,0),G54),I54,1),0))</f>
        <v/>
      </c>
      <c r="N54" s="5">
        <f>IF(A54="","",IF(G54&lt;=0,IF(D54&gt;0,"Sin movimiento","Sin datos"),IF(D54&lt;J54*IF(H54="",Parámetros!$B$5,H54),"Rotura probable",IF(D54&lt;=L54,"Pedir ya",IF(AND(D54&gt;L54+M54,D54/J54&gt;Parámetros!$B$8),"Sobrestock","Correcto")))))</f>
        <v/>
      </c>
      <c r="O54" s="5">
        <f>IF(A54="","",IF(OR(N54="Rotura probable",N54="Pedir ya"),MAX(M54,ROUNDUP(L54-D54,0)),0))</f>
        <v/>
      </c>
      <c r="P54" s="6">
        <f>IF(A54="","",D54*E54)</f>
        <v/>
      </c>
      <c r="Q54" s="7">
        <f>IF(A54="","",IF(J54&gt;0,D54/J54,""))</f>
        <v/>
      </c>
      <c r="R54" s="6">
        <f>IF(A54="","",O54*E54)</f>
        <v/>
      </c>
    </row>
    <row r="55">
      <c r="A55" s="2" t="n"/>
      <c r="B55" s="2" t="n"/>
      <c r="C55" s="2" t="n"/>
      <c r="D55" s="2" t="n"/>
      <c r="E55" s="3" t="n"/>
      <c r="F55" s="3" t="n"/>
      <c r="G55" s="2" t="n"/>
      <c r="H55" s="2" t="n"/>
      <c r="I55" s="2" t="n"/>
      <c r="J55" s="4">
        <f>IF(A55="","",G55*12/365)</f>
        <v/>
      </c>
      <c r="K55" s="5">
        <f>IF(A55="","",MAX(0,ROUNDUP(Parámetros!$B$11*G55*Parámetros!$B$4*SQRT(IF(H55="",Parámetros!$B$5,H55)/(365/12))-0.000000001,0)))</f>
        <v/>
      </c>
      <c r="L55" s="5">
        <f>IF(A55="","",IF(G55&gt;0,ROUNDUP(J55*IF(H55="",Parámetros!$B$5,H55)+Parámetros!$B$11*G55*Parámetros!$B$4*SQRT(IF(H55="",Parámetros!$B$5,H55)/(365/12))-0.000000001,0),0))</f>
        <v/>
      </c>
      <c r="M55" s="5">
        <f>IF(A55="","",IF(G55&gt;0,MAX(IF(AND(E55&gt;0,Parámetros!$B$7&gt;0,Parámetros!$B$6&gt;0),ROUNDUP(SQRT(2*G55*12*Parámetros!$B$6/(E55*Parámetros!$B$7))-0.000000001,0),G55),I55,1),0))</f>
        <v/>
      </c>
      <c r="N55" s="5">
        <f>IF(A55="","",IF(G55&lt;=0,IF(D55&gt;0,"Sin movimiento","Sin datos"),IF(D55&lt;J55*IF(H55="",Parámetros!$B$5,H55),"Rotura probable",IF(D55&lt;=L55,"Pedir ya",IF(AND(D55&gt;L55+M55,D55/J55&gt;Parámetros!$B$8),"Sobrestock","Correcto")))))</f>
        <v/>
      </c>
      <c r="O55" s="5">
        <f>IF(A55="","",IF(OR(N55="Rotura probable",N55="Pedir ya"),MAX(M55,ROUNDUP(L55-D55,0)),0))</f>
        <v/>
      </c>
      <c r="P55" s="6">
        <f>IF(A55="","",D55*E55)</f>
        <v/>
      </c>
      <c r="Q55" s="7">
        <f>IF(A55="","",IF(J55&gt;0,D55/J55,""))</f>
        <v/>
      </c>
      <c r="R55" s="6">
        <f>IF(A55="","",O55*E55)</f>
        <v/>
      </c>
    </row>
    <row r="56">
      <c r="A56" s="2" t="n"/>
      <c r="B56" s="2" t="n"/>
      <c r="C56" s="2" t="n"/>
      <c r="D56" s="2" t="n"/>
      <c r="E56" s="3" t="n"/>
      <c r="F56" s="3" t="n"/>
      <c r="G56" s="2" t="n"/>
      <c r="H56" s="2" t="n"/>
      <c r="I56" s="2" t="n"/>
      <c r="J56" s="4">
        <f>IF(A56="","",G56*12/365)</f>
        <v/>
      </c>
      <c r="K56" s="5">
        <f>IF(A56="","",MAX(0,ROUNDUP(Parámetros!$B$11*G56*Parámetros!$B$4*SQRT(IF(H56="",Parámetros!$B$5,H56)/(365/12))-0.000000001,0)))</f>
        <v/>
      </c>
      <c r="L56" s="5">
        <f>IF(A56="","",IF(G56&gt;0,ROUNDUP(J56*IF(H56="",Parámetros!$B$5,H56)+Parámetros!$B$11*G56*Parámetros!$B$4*SQRT(IF(H56="",Parámetros!$B$5,H56)/(365/12))-0.000000001,0),0))</f>
        <v/>
      </c>
      <c r="M56" s="5">
        <f>IF(A56="","",IF(G56&gt;0,MAX(IF(AND(E56&gt;0,Parámetros!$B$7&gt;0,Parámetros!$B$6&gt;0),ROUNDUP(SQRT(2*G56*12*Parámetros!$B$6/(E56*Parámetros!$B$7))-0.000000001,0),G56),I56,1),0))</f>
        <v/>
      </c>
      <c r="N56" s="5">
        <f>IF(A56="","",IF(G56&lt;=0,IF(D56&gt;0,"Sin movimiento","Sin datos"),IF(D56&lt;J56*IF(H56="",Parámetros!$B$5,H56),"Rotura probable",IF(D56&lt;=L56,"Pedir ya",IF(AND(D56&gt;L56+M56,D56/J56&gt;Parámetros!$B$8),"Sobrestock","Correcto")))))</f>
        <v/>
      </c>
      <c r="O56" s="5">
        <f>IF(A56="","",IF(OR(N56="Rotura probable",N56="Pedir ya"),MAX(M56,ROUNDUP(L56-D56,0)),0))</f>
        <v/>
      </c>
      <c r="P56" s="6">
        <f>IF(A56="","",D56*E56)</f>
        <v/>
      </c>
      <c r="Q56" s="7">
        <f>IF(A56="","",IF(J56&gt;0,D56/J56,""))</f>
        <v/>
      </c>
      <c r="R56" s="6">
        <f>IF(A56="","",O56*E56)</f>
        <v/>
      </c>
    </row>
    <row r="57">
      <c r="A57" s="2" t="n"/>
      <c r="B57" s="2" t="n"/>
      <c r="C57" s="2" t="n"/>
      <c r="D57" s="2" t="n"/>
      <c r="E57" s="3" t="n"/>
      <c r="F57" s="3" t="n"/>
      <c r="G57" s="2" t="n"/>
      <c r="H57" s="2" t="n"/>
      <c r="I57" s="2" t="n"/>
      <c r="J57" s="4">
        <f>IF(A57="","",G57*12/365)</f>
        <v/>
      </c>
      <c r="K57" s="5">
        <f>IF(A57="","",MAX(0,ROUNDUP(Parámetros!$B$11*G57*Parámetros!$B$4*SQRT(IF(H57="",Parámetros!$B$5,H57)/(365/12))-0.000000001,0)))</f>
        <v/>
      </c>
      <c r="L57" s="5">
        <f>IF(A57="","",IF(G57&gt;0,ROUNDUP(J57*IF(H57="",Parámetros!$B$5,H57)+Parámetros!$B$11*G57*Parámetros!$B$4*SQRT(IF(H57="",Parámetros!$B$5,H57)/(365/12))-0.000000001,0),0))</f>
        <v/>
      </c>
      <c r="M57" s="5">
        <f>IF(A57="","",IF(G57&gt;0,MAX(IF(AND(E57&gt;0,Parámetros!$B$7&gt;0,Parámetros!$B$6&gt;0),ROUNDUP(SQRT(2*G57*12*Parámetros!$B$6/(E57*Parámetros!$B$7))-0.000000001,0),G57),I57,1),0))</f>
        <v/>
      </c>
      <c r="N57" s="5">
        <f>IF(A57="","",IF(G57&lt;=0,IF(D57&gt;0,"Sin movimiento","Sin datos"),IF(D57&lt;J57*IF(H57="",Parámetros!$B$5,H57),"Rotura probable",IF(D57&lt;=L57,"Pedir ya",IF(AND(D57&gt;L57+M57,D57/J57&gt;Parámetros!$B$8),"Sobrestock","Correcto")))))</f>
        <v/>
      </c>
      <c r="O57" s="5">
        <f>IF(A57="","",IF(OR(N57="Rotura probable",N57="Pedir ya"),MAX(M57,ROUNDUP(L57-D57,0)),0))</f>
        <v/>
      </c>
      <c r="P57" s="6">
        <f>IF(A57="","",D57*E57)</f>
        <v/>
      </c>
      <c r="Q57" s="7">
        <f>IF(A57="","",IF(J57&gt;0,D57/J57,""))</f>
        <v/>
      </c>
      <c r="R57" s="6">
        <f>IF(A57="","",O57*E57)</f>
        <v/>
      </c>
    </row>
    <row r="58">
      <c r="A58" s="2" t="n"/>
      <c r="B58" s="2" t="n"/>
      <c r="C58" s="2" t="n"/>
      <c r="D58" s="2" t="n"/>
      <c r="E58" s="3" t="n"/>
      <c r="F58" s="3" t="n"/>
      <c r="G58" s="2" t="n"/>
      <c r="H58" s="2" t="n"/>
      <c r="I58" s="2" t="n"/>
      <c r="J58" s="4">
        <f>IF(A58="","",G58*12/365)</f>
        <v/>
      </c>
      <c r="K58" s="5">
        <f>IF(A58="","",MAX(0,ROUNDUP(Parámetros!$B$11*G58*Parámetros!$B$4*SQRT(IF(H58="",Parámetros!$B$5,H58)/(365/12))-0.000000001,0)))</f>
        <v/>
      </c>
      <c r="L58" s="5">
        <f>IF(A58="","",IF(G58&gt;0,ROUNDUP(J58*IF(H58="",Parámetros!$B$5,H58)+Parámetros!$B$11*G58*Parámetros!$B$4*SQRT(IF(H58="",Parámetros!$B$5,H58)/(365/12))-0.000000001,0),0))</f>
        <v/>
      </c>
      <c r="M58" s="5">
        <f>IF(A58="","",IF(G58&gt;0,MAX(IF(AND(E58&gt;0,Parámetros!$B$7&gt;0,Parámetros!$B$6&gt;0),ROUNDUP(SQRT(2*G58*12*Parámetros!$B$6/(E58*Parámetros!$B$7))-0.000000001,0),G58),I58,1),0))</f>
        <v/>
      </c>
      <c r="N58" s="5">
        <f>IF(A58="","",IF(G58&lt;=0,IF(D58&gt;0,"Sin movimiento","Sin datos"),IF(D58&lt;J58*IF(H58="",Parámetros!$B$5,H58),"Rotura probable",IF(D58&lt;=L58,"Pedir ya",IF(AND(D58&gt;L58+M58,D58/J58&gt;Parámetros!$B$8),"Sobrestock","Correcto")))))</f>
        <v/>
      </c>
      <c r="O58" s="5">
        <f>IF(A58="","",IF(OR(N58="Rotura probable",N58="Pedir ya"),MAX(M58,ROUNDUP(L58-D58,0)),0))</f>
        <v/>
      </c>
      <c r="P58" s="6">
        <f>IF(A58="","",D58*E58)</f>
        <v/>
      </c>
      <c r="Q58" s="7">
        <f>IF(A58="","",IF(J58&gt;0,D58/J58,""))</f>
        <v/>
      </c>
      <c r="R58" s="6">
        <f>IF(A58="","",O58*E58)</f>
        <v/>
      </c>
    </row>
    <row r="59">
      <c r="A59" s="2" t="n"/>
      <c r="B59" s="2" t="n"/>
      <c r="C59" s="2" t="n"/>
      <c r="D59" s="2" t="n"/>
      <c r="E59" s="3" t="n"/>
      <c r="F59" s="3" t="n"/>
      <c r="G59" s="2" t="n"/>
      <c r="H59" s="2" t="n"/>
      <c r="I59" s="2" t="n"/>
      <c r="J59" s="4">
        <f>IF(A59="","",G59*12/365)</f>
        <v/>
      </c>
      <c r="K59" s="5">
        <f>IF(A59="","",MAX(0,ROUNDUP(Parámetros!$B$11*G59*Parámetros!$B$4*SQRT(IF(H59="",Parámetros!$B$5,H59)/(365/12))-0.000000001,0)))</f>
        <v/>
      </c>
      <c r="L59" s="5">
        <f>IF(A59="","",IF(G59&gt;0,ROUNDUP(J59*IF(H59="",Parámetros!$B$5,H59)+Parámetros!$B$11*G59*Parámetros!$B$4*SQRT(IF(H59="",Parámetros!$B$5,H59)/(365/12))-0.000000001,0),0))</f>
        <v/>
      </c>
      <c r="M59" s="5">
        <f>IF(A59="","",IF(G59&gt;0,MAX(IF(AND(E59&gt;0,Parámetros!$B$7&gt;0,Parámetros!$B$6&gt;0),ROUNDUP(SQRT(2*G59*12*Parámetros!$B$6/(E59*Parámetros!$B$7))-0.000000001,0),G59),I59,1),0))</f>
        <v/>
      </c>
      <c r="N59" s="5">
        <f>IF(A59="","",IF(G59&lt;=0,IF(D59&gt;0,"Sin movimiento","Sin datos"),IF(D59&lt;J59*IF(H59="",Parámetros!$B$5,H59),"Rotura probable",IF(D59&lt;=L59,"Pedir ya",IF(AND(D59&gt;L59+M59,D59/J59&gt;Parámetros!$B$8),"Sobrestock","Correcto")))))</f>
        <v/>
      </c>
      <c r="O59" s="5">
        <f>IF(A59="","",IF(OR(N59="Rotura probable",N59="Pedir ya"),MAX(M59,ROUNDUP(L59-D59,0)),0))</f>
        <v/>
      </c>
      <c r="P59" s="6">
        <f>IF(A59="","",D59*E59)</f>
        <v/>
      </c>
      <c r="Q59" s="7">
        <f>IF(A59="","",IF(J59&gt;0,D59/J59,""))</f>
        <v/>
      </c>
      <c r="R59" s="6">
        <f>IF(A59="","",O59*E59)</f>
        <v/>
      </c>
    </row>
    <row r="60">
      <c r="A60" s="2" t="n"/>
      <c r="B60" s="2" t="n"/>
      <c r="C60" s="2" t="n"/>
      <c r="D60" s="2" t="n"/>
      <c r="E60" s="3" t="n"/>
      <c r="F60" s="3" t="n"/>
      <c r="G60" s="2" t="n"/>
      <c r="H60" s="2" t="n"/>
      <c r="I60" s="2" t="n"/>
      <c r="J60" s="4">
        <f>IF(A60="","",G60*12/365)</f>
        <v/>
      </c>
      <c r="K60" s="5">
        <f>IF(A60="","",MAX(0,ROUNDUP(Parámetros!$B$11*G60*Parámetros!$B$4*SQRT(IF(H60="",Parámetros!$B$5,H60)/(365/12))-0.000000001,0)))</f>
        <v/>
      </c>
      <c r="L60" s="5">
        <f>IF(A60="","",IF(G60&gt;0,ROUNDUP(J60*IF(H60="",Parámetros!$B$5,H60)+Parámetros!$B$11*G60*Parámetros!$B$4*SQRT(IF(H60="",Parámetros!$B$5,H60)/(365/12))-0.000000001,0),0))</f>
        <v/>
      </c>
      <c r="M60" s="5">
        <f>IF(A60="","",IF(G60&gt;0,MAX(IF(AND(E60&gt;0,Parámetros!$B$7&gt;0,Parámetros!$B$6&gt;0),ROUNDUP(SQRT(2*G60*12*Parámetros!$B$6/(E60*Parámetros!$B$7))-0.000000001,0),G60),I60,1),0))</f>
        <v/>
      </c>
      <c r="N60" s="5">
        <f>IF(A60="","",IF(G60&lt;=0,IF(D60&gt;0,"Sin movimiento","Sin datos"),IF(D60&lt;J60*IF(H60="",Parámetros!$B$5,H60),"Rotura probable",IF(D60&lt;=L60,"Pedir ya",IF(AND(D60&gt;L60+M60,D60/J60&gt;Parámetros!$B$8),"Sobrestock","Correcto")))))</f>
        <v/>
      </c>
      <c r="O60" s="5">
        <f>IF(A60="","",IF(OR(N60="Rotura probable",N60="Pedir ya"),MAX(M60,ROUNDUP(L60-D60,0)),0))</f>
        <v/>
      </c>
      <c r="P60" s="6">
        <f>IF(A60="","",D60*E60)</f>
        <v/>
      </c>
      <c r="Q60" s="7">
        <f>IF(A60="","",IF(J60&gt;0,D60/J60,""))</f>
        <v/>
      </c>
      <c r="R60" s="6">
        <f>IF(A60="","",O60*E60)</f>
        <v/>
      </c>
    </row>
    <row r="61">
      <c r="A61" s="2" t="n"/>
      <c r="B61" s="2" t="n"/>
      <c r="C61" s="2" t="n"/>
      <c r="D61" s="2" t="n"/>
      <c r="E61" s="3" t="n"/>
      <c r="F61" s="3" t="n"/>
      <c r="G61" s="2" t="n"/>
      <c r="H61" s="2" t="n"/>
      <c r="I61" s="2" t="n"/>
      <c r="J61" s="4">
        <f>IF(A61="","",G61*12/365)</f>
        <v/>
      </c>
      <c r="K61" s="5">
        <f>IF(A61="","",MAX(0,ROUNDUP(Parámetros!$B$11*G61*Parámetros!$B$4*SQRT(IF(H61="",Parámetros!$B$5,H61)/(365/12))-0.000000001,0)))</f>
        <v/>
      </c>
      <c r="L61" s="5">
        <f>IF(A61="","",IF(G61&gt;0,ROUNDUP(J61*IF(H61="",Parámetros!$B$5,H61)+Parámetros!$B$11*G61*Parámetros!$B$4*SQRT(IF(H61="",Parámetros!$B$5,H61)/(365/12))-0.000000001,0),0))</f>
        <v/>
      </c>
      <c r="M61" s="5">
        <f>IF(A61="","",IF(G61&gt;0,MAX(IF(AND(E61&gt;0,Parámetros!$B$7&gt;0,Parámetros!$B$6&gt;0),ROUNDUP(SQRT(2*G61*12*Parámetros!$B$6/(E61*Parámetros!$B$7))-0.000000001,0),G61),I61,1),0))</f>
        <v/>
      </c>
      <c r="N61" s="5">
        <f>IF(A61="","",IF(G61&lt;=0,IF(D61&gt;0,"Sin movimiento","Sin datos"),IF(D61&lt;J61*IF(H61="",Parámetros!$B$5,H61),"Rotura probable",IF(D61&lt;=L61,"Pedir ya",IF(AND(D61&gt;L61+M61,D61/J61&gt;Parámetros!$B$8),"Sobrestock","Correcto")))))</f>
        <v/>
      </c>
      <c r="O61" s="5">
        <f>IF(A61="","",IF(OR(N61="Rotura probable",N61="Pedir ya"),MAX(M61,ROUNDUP(L61-D61,0)),0))</f>
        <v/>
      </c>
      <c r="P61" s="6">
        <f>IF(A61="","",D61*E61)</f>
        <v/>
      </c>
      <c r="Q61" s="7">
        <f>IF(A61="","",IF(J61&gt;0,D61/J61,""))</f>
        <v/>
      </c>
      <c r="R61" s="6">
        <f>IF(A61="","",O61*E61)</f>
        <v/>
      </c>
    </row>
    <row r="62">
      <c r="A62" s="2" t="n"/>
      <c r="B62" s="2" t="n"/>
      <c r="C62" s="2" t="n"/>
      <c r="D62" s="2" t="n"/>
      <c r="E62" s="3" t="n"/>
      <c r="F62" s="3" t="n"/>
      <c r="G62" s="2" t="n"/>
      <c r="H62" s="2" t="n"/>
      <c r="I62" s="2" t="n"/>
      <c r="J62" s="4">
        <f>IF(A62="","",G62*12/365)</f>
        <v/>
      </c>
      <c r="K62" s="5">
        <f>IF(A62="","",MAX(0,ROUNDUP(Parámetros!$B$11*G62*Parámetros!$B$4*SQRT(IF(H62="",Parámetros!$B$5,H62)/(365/12))-0.000000001,0)))</f>
        <v/>
      </c>
      <c r="L62" s="5">
        <f>IF(A62="","",IF(G62&gt;0,ROUNDUP(J62*IF(H62="",Parámetros!$B$5,H62)+Parámetros!$B$11*G62*Parámetros!$B$4*SQRT(IF(H62="",Parámetros!$B$5,H62)/(365/12))-0.000000001,0),0))</f>
        <v/>
      </c>
      <c r="M62" s="5">
        <f>IF(A62="","",IF(G62&gt;0,MAX(IF(AND(E62&gt;0,Parámetros!$B$7&gt;0,Parámetros!$B$6&gt;0),ROUNDUP(SQRT(2*G62*12*Parámetros!$B$6/(E62*Parámetros!$B$7))-0.000000001,0),G62),I62,1),0))</f>
        <v/>
      </c>
      <c r="N62" s="5">
        <f>IF(A62="","",IF(G62&lt;=0,IF(D62&gt;0,"Sin movimiento","Sin datos"),IF(D62&lt;J62*IF(H62="",Parámetros!$B$5,H62),"Rotura probable",IF(D62&lt;=L62,"Pedir ya",IF(AND(D62&gt;L62+M62,D62/J62&gt;Parámetros!$B$8),"Sobrestock","Correcto")))))</f>
        <v/>
      </c>
      <c r="O62" s="5">
        <f>IF(A62="","",IF(OR(N62="Rotura probable",N62="Pedir ya"),MAX(M62,ROUNDUP(L62-D62,0)),0))</f>
        <v/>
      </c>
      <c r="P62" s="6">
        <f>IF(A62="","",D62*E62)</f>
        <v/>
      </c>
      <c r="Q62" s="7">
        <f>IF(A62="","",IF(J62&gt;0,D62/J62,""))</f>
        <v/>
      </c>
      <c r="R62" s="6">
        <f>IF(A62="","",O62*E62)</f>
        <v/>
      </c>
    </row>
    <row r="63">
      <c r="A63" s="2" t="n"/>
      <c r="B63" s="2" t="n"/>
      <c r="C63" s="2" t="n"/>
      <c r="D63" s="2" t="n"/>
      <c r="E63" s="3" t="n"/>
      <c r="F63" s="3" t="n"/>
      <c r="G63" s="2" t="n"/>
      <c r="H63" s="2" t="n"/>
      <c r="I63" s="2" t="n"/>
      <c r="J63" s="4">
        <f>IF(A63="","",G63*12/365)</f>
        <v/>
      </c>
      <c r="K63" s="5">
        <f>IF(A63="","",MAX(0,ROUNDUP(Parámetros!$B$11*G63*Parámetros!$B$4*SQRT(IF(H63="",Parámetros!$B$5,H63)/(365/12))-0.000000001,0)))</f>
        <v/>
      </c>
      <c r="L63" s="5">
        <f>IF(A63="","",IF(G63&gt;0,ROUNDUP(J63*IF(H63="",Parámetros!$B$5,H63)+Parámetros!$B$11*G63*Parámetros!$B$4*SQRT(IF(H63="",Parámetros!$B$5,H63)/(365/12))-0.000000001,0),0))</f>
        <v/>
      </c>
      <c r="M63" s="5">
        <f>IF(A63="","",IF(G63&gt;0,MAX(IF(AND(E63&gt;0,Parámetros!$B$7&gt;0,Parámetros!$B$6&gt;0),ROUNDUP(SQRT(2*G63*12*Parámetros!$B$6/(E63*Parámetros!$B$7))-0.000000001,0),G63),I63,1),0))</f>
        <v/>
      </c>
      <c r="N63" s="5">
        <f>IF(A63="","",IF(G63&lt;=0,IF(D63&gt;0,"Sin movimiento","Sin datos"),IF(D63&lt;J63*IF(H63="",Parámetros!$B$5,H63),"Rotura probable",IF(D63&lt;=L63,"Pedir ya",IF(AND(D63&gt;L63+M63,D63/J63&gt;Parámetros!$B$8),"Sobrestock","Correcto")))))</f>
        <v/>
      </c>
      <c r="O63" s="5">
        <f>IF(A63="","",IF(OR(N63="Rotura probable",N63="Pedir ya"),MAX(M63,ROUNDUP(L63-D63,0)),0))</f>
        <v/>
      </c>
      <c r="P63" s="6">
        <f>IF(A63="","",D63*E63)</f>
        <v/>
      </c>
      <c r="Q63" s="7">
        <f>IF(A63="","",IF(J63&gt;0,D63/J63,""))</f>
        <v/>
      </c>
      <c r="R63" s="6">
        <f>IF(A63="","",O63*E63)</f>
        <v/>
      </c>
    </row>
    <row r="64">
      <c r="A64" s="2" t="n"/>
      <c r="B64" s="2" t="n"/>
      <c r="C64" s="2" t="n"/>
      <c r="D64" s="2" t="n"/>
      <c r="E64" s="3" t="n"/>
      <c r="F64" s="3" t="n"/>
      <c r="G64" s="2" t="n"/>
      <c r="H64" s="2" t="n"/>
      <c r="I64" s="2" t="n"/>
      <c r="J64" s="4">
        <f>IF(A64="","",G64*12/365)</f>
        <v/>
      </c>
      <c r="K64" s="5">
        <f>IF(A64="","",MAX(0,ROUNDUP(Parámetros!$B$11*G64*Parámetros!$B$4*SQRT(IF(H64="",Parámetros!$B$5,H64)/(365/12))-0.000000001,0)))</f>
        <v/>
      </c>
      <c r="L64" s="5">
        <f>IF(A64="","",IF(G64&gt;0,ROUNDUP(J64*IF(H64="",Parámetros!$B$5,H64)+Parámetros!$B$11*G64*Parámetros!$B$4*SQRT(IF(H64="",Parámetros!$B$5,H64)/(365/12))-0.000000001,0),0))</f>
        <v/>
      </c>
      <c r="M64" s="5">
        <f>IF(A64="","",IF(G64&gt;0,MAX(IF(AND(E64&gt;0,Parámetros!$B$7&gt;0,Parámetros!$B$6&gt;0),ROUNDUP(SQRT(2*G64*12*Parámetros!$B$6/(E64*Parámetros!$B$7))-0.000000001,0),G64),I64,1),0))</f>
        <v/>
      </c>
      <c r="N64" s="5">
        <f>IF(A64="","",IF(G64&lt;=0,IF(D64&gt;0,"Sin movimiento","Sin datos"),IF(D64&lt;J64*IF(H64="",Parámetros!$B$5,H64),"Rotura probable",IF(D64&lt;=L64,"Pedir ya",IF(AND(D64&gt;L64+M64,D64/J64&gt;Parámetros!$B$8),"Sobrestock","Correcto")))))</f>
        <v/>
      </c>
      <c r="O64" s="5">
        <f>IF(A64="","",IF(OR(N64="Rotura probable",N64="Pedir ya"),MAX(M64,ROUNDUP(L64-D64,0)),0))</f>
        <v/>
      </c>
      <c r="P64" s="6">
        <f>IF(A64="","",D64*E64)</f>
        <v/>
      </c>
      <c r="Q64" s="7">
        <f>IF(A64="","",IF(J64&gt;0,D64/J64,""))</f>
        <v/>
      </c>
      <c r="R64" s="6">
        <f>IF(A64="","",O64*E64)</f>
        <v/>
      </c>
    </row>
    <row r="65">
      <c r="A65" s="2" t="n"/>
      <c r="B65" s="2" t="n"/>
      <c r="C65" s="2" t="n"/>
      <c r="D65" s="2" t="n"/>
      <c r="E65" s="3" t="n"/>
      <c r="F65" s="3" t="n"/>
      <c r="G65" s="2" t="n"/>
      <c r="H65" s="2" t="n"/>
      <c r="I65" s="2" t="n"/>
      <c r="J65" s="4">
        <f>IF(A65="","",G65*12/365)</f>
        <v/>
      </c>
      <c r="K65" s="5">
        <f>IF(A65="","",MAX(0,ROUNDUP(Parámetros!$B$11*G65*Parámetros!$B$4*SQRT(IF(H65="",Parámetros!$B$5,H65)/(365/12))-0.000000001,0)))</f>
        <v/>
      </c>
      <c r="L65" s="5">
        <f>IF(A65="","",IF(G65&gt;0,ROUNDUP(J65*IF(H65="",Parámetros!$B$5,H65)+Parámetros!$B$11*G65*Parámetros!$B$4*SQRT(IF(H65="",Parámetros!$B$5,H65)/(365/12))-0.000000001,0),0))</f>
        <v/>
      </c>
      <c r="M65" s="5">
        <f>IF(A65="","",IF(G65&gt;0,MAX(IF(AND(E65&gt;0,Parámetros!$B$7&gt;0,Parámetros!$B$6&gt;0),ROUNDUP(SQRT(2*G65*12*Parámetros!$B$6/(E65*Parámetros!$B$7))-0.000000001,0),G65),I65,1),0))</f>
        <v/>
      </c>
      <c r="N65" s="5">
        <f>IF(A65="","",IF(G65&lt;=0,IF(D65&gt;0,"Sin movimiento","Sin datos"),IF(D65&lt;J65*IF(H65="",Parámetros!$B$5,H65),"Rotura probable",IF(D65&lt;=L65,"Pedir ya",IF(AND(D65&gt;L65+M65,D65/J65&gt;Parámetros!$B$8),"Sobrestock","Correcto")))))</f>
        <v/>
      </c>
      <c r="O65" s="5">
        <f>IF(A65="","",IF(OR(N65="Rotura probable",N65="Pedir ya"),MAX(M65,ROUNDUP(L65-D65,0)),0))</f>
        <v/>
      </c>
      <c r="P65" s="6">
        <f>IF(A65="","",D65*E65)</f>
        <v/>
      </c>
      <c r="Q65" s="7">
        <f>IF(A65="","",IF(J65&gt;0,D65/J65,""))</f>
        <v/>
      </c>
      <c r="R65" s="6">
        <f>IF(A65="","",O65*E65)</f>
        <v/>
      </c>
    </row>
    <row r="66">
      <c r="A66" s="2" t="n"/>
      <c r="B66" s="2" t="n"/>
      <c r="C66" s="2" t="n"/>
      <c r="D66" s="2" t="n"/>
      <c r="E66" s="3" t="n"/>
      <c r="F66" s="3" t="n"/>
      <c r="G66" s="2" t="n"/>
      <c r="H66" s="2" t="n"/>
      <c r="I66" s="2" t="n"/>
      <c r="J66" s="4">
        <f>IF(A66="","",G66*12/365)</f>
        <v/>
      </c>
      <c r="K66" s="5">
        <f>IF(A66="","",MAX(0,ROUNDUP(Parámetros!$B$11*G66*Parámetros!$B$4*SQRT(IF(H66="",Parámetros!$B$5,H66)/(365/12))-0.000000001,0)))</f>
        <v/>
      </c>
      <c r="L66" s="5">
        <f>IF(A66="","",IF(G66&gt;0,ROUNDUP(J66*IF(H66="",Parámetros!$B$5,H66)+Parámetros!$B$11*G66*Parámetros!$B$4*SQRT(IF(H66="",Parámetros!$B$5,H66)/(365/12))-0.000000001,0),0))</f>
        <v/>
      </c>
      <c r="M66" s="5">
        <f>IF(A66="","",IF(G66&gt;0,MAX(IF(AND(E66&gt;0,Parámetros!$B$7&gt;0,Parámetros!$B$6&gt;0),ROUNDUP(SQRT(2*G66*12*Parámetros!$B$6/(E66*Parámetros!$B$7))-0.000000001,0),G66),I66,1),0))</f>
        <v/>
      </c>
      <c r="N66" s="5">
        <f>IF(A66="","",IF(G66&lt;=0,IF(D66&gt;0,"Sin movimiento","Sin datos"),IF(D66&lt;J66*IF(H66="",Parámetros!$B$5,H66),"Rotura probable",IF(D66&lt;=L66,"Pedir ya",IF(AND(D66&gt;L66+M66,D66/J66&gt;Parámetros!$B$8),"Sobrestock","Correcto")))))</f>
        <v/>
      </c>
      <c r="O66" s="5">
        <f>IF(A66="","",IF(OR(N66="Rotura probable",N66="Pedir ya"),MAX(M66,ROUNDUP(L66-D66,0)),0))</f>
        <v/>
      </c>
      <c r="P66" s="6">
        <f>IF(A66="","",D66*E66)</f>
        <v/>
      </c>
      <c r="Q66" s="7">
        <f>IF(A66="","",IF(J66&gt;0,D66/J66,""))</f>
        <v/>
      </c>
      <c r="R66" s="6">
        <f>IF(A66="","",O66*E66)</f>
        <v/>
      </c>
    </row>
    <row r="67">
      <c r="A67" s="2" t="n"/>
      <c r="B67" s="2" t="n"/>
      <c r="C67" s="2" t="n"/>
      <c r="D67" s="2" t="n"/>
      <c r="E67" s="3" t="n"/>
      <c r="F67" s="3" t="n"/>
      <c r="G67" s="2" t="n"/>
      <c r="H67" s="2" t="n"/>
      <c r="I67" s="2" t="n"/>
      <c r="J67" s="4">
        <f>IF(A67="","",G67*12/365)</f>
        <v/>
      </c>
      <c r="K67" s="5">
        <f>IF(A67="","",MAX(0,ROUNDUP(Parámetros!$B$11*G67*Parámetros!$B$4*SQRT(IF(H67="",Parámetros!$B$5,H67)/(365/12))-0.000000001,0)))</f>
        <v/>
      </c>
      <c r="L67" s="5">
        <f>IF(A67="","",IF(G67&gt;0,ROUNDUP(J67*IF(H67="",Parámetros!$B$5,H67)+Parámetros!$B$11*G67*Parámetros!$B$4*SQRT(IF(H67="",Parámetros!$B$5,H67)/(365/12))-0.000000001,0),0))</f>
        <v/>
      </c>
      <c r="M67" s="5">
        <f>IF(A67="","",IF(G67&gt;0,MAX(IF(AND(E67&gt;0,Parámetros!$B$7&gt;0,Parámetros!$B$6&gt;0),ROUNDUP(SQRT(2*G67*12*Parámetros!$B$6/(E67*Parámetros!$B$7))-0.000000001,0),G67),I67,1),0))</f>
        <v/>
      </c>
      <c r="N67" s="5">
        <f>IF(A67="","",IF(G67&lt;=0,IF(D67&gt;0,"Sin movimiento","Sin datos"),IF(D67&lt;J67*IF(H67="",Parámetros!$B$5,H67),"Rotura probable",IF(D67&lt;=L67,"Pedir ya",IF(AND(D67&gt;L67+M67,D67/J67&gt;Parámetros!$B$8),"Sobrestock","Correcto")))))</f>
        <v/>
      </c>
      <c r="O67" s="5">
        <f>IF(A67="","",IF(OR(N67="Rotura probable",N67="Pedir ya"),MAX(M67,ROUNDUP(L67-D67,0)),0))</f>
        <v/>
      </c>
      <c r="P67" s="6">
        <f>IF(A67="","",D67*E67)</f>
        <v/>
      </c>
      <c r="Q67" s="7">
        <f>IF(A67="","",IF(J67&gt;0,D67/J67,""))</f>
        <v/>
      </c>
      <c r="R67" s="6">
        <f>IF(A67="","",O67*E67)</f>
        <v/>
      </c>
    </row>
    <row r="68">
      <c r="A68" s="2" t="n"/>
      <c r="B68" s="2" t="n"/>
      <c r="C68" s="2" t="n"/>
      <c r="D68" s="2" t="n"/>
      <c r="E68" s="3" t="n"/>
      <c r="F68" s="3" t="n"/>
      <c r="G68" s="2" t="n"/>
      <c r="H68" s="2" t="n"/>
      <c r="I68" s="2" t="n"/>
      <c r="J68" s="4">
        <f>IF(A68="","",G68*12/365)</f>
        <v/>
      </c>
      <c r="K68" s="5">
        <f>IF(A68="","",MAX(0,ROUNDUP(Parámetros!$B$11*G68*Parámetros!$B$4*SQRT(IF(H68="",Parámetros!$B$5,H68)/(365/12))-0.000000001,0)))</f>
        <v/>
      </c>
      <c r="L68" s="5">
        <f>IF(A68="","",IF(G68&gt;0,ROUNDUP(J68*IF(H68="",Parámetros!$B$5,H68)+Parámetros!$B$11*G68*Parámetros!$B$4*SQRT(IF(H68="",Parámetros!$B$5,H68)/(365/12))-0.000000001,0),0))</f>
        <v/>
      </c>
      <c r="M68" s="5">
        <f>IF(A68="","",IF(G68&gt;0,MAX(IF(AND(E68&gt;0,Parámetros!$B$7&gt;0,Parámetros!$B$6&gt;0),ROUNDUP(SQRT(2*G68*12*Parámetros!$B$6/(E68*Parámetros!$B$7))-0.000000001,0),G68),I68,1),0))</f>
        <v/>
      </c>
      <c r="N68" s="5">
        <f>IF(A68="","",IF(G68&lt;=0,IF(D68&gt;0,"Sin movimiento","Sin datos"),IF(D68&lt;J68*IF(H68="",Parámetros!$B$5,H68),"Rotura probable",IF(D68&lt;=L68,"Pedir ya",IF(AND(D68&gt;L68+M68,D68/J68&gt;Parámetros!$B$8),"Sobrestock","Correcto")))))</f>
        <v/>
      </c>
      <c r="O68" s="5">
        <f>IF(A68="","",IF(OR(N68="Rotura probable",N68="Pedir ya"),MAX(M68,ROUNDUP(L68-D68,0)),0))</f>
        <v/>
      </c>
      <c r="P68" s="6">
        <f>IF(A68="","",D68*E68)</f>
        <v/>
      </c>
      <c r="Q68" s="7">
        <f>IF(A68="","",IF(J68&gt;0,D68/J68,""))</f>
        <v/>
      </c>
      <c r="R68" s="6">
        <f>IF(A68="","",O68*E68)</f>
        <v/>
      </c>
    </row>
    <row r="69">
      <c r="A69" s="2" t="n"/>
      <c r="B69" s="2" t="n"/>
      <c r="C69" s="2" t="n"/>
      <c r="D69" s="2" t="n"/>
      <c r="E69" s="3" t="n"/>
      <c r="F69" s="3" t="n"/>
      <c r="G69" s="2" t="n"/>
      <c r="H69" s="2" t="n"/>
      <c r="I69" s="2" t="n"/>
      <c r="J69" s="4">
        <f>IF(A69="","",G69*12/365)</f>
        <v/>
      </c>
      <c r="K69" s="5">
        <f>IF(A69="","",MAX(0,ROUNDUP(Parámetros!$B$11*G69*Parámetros!$B$4*SQRT(IF(H69="",Parámetros!$B$5,H69)/(365/12))-0.000000001,0)))</f>
        <v/>
      </c>
      <c r="L69" s="5">
        <f>IF(A69="","",IF(G69&gt;0,ROUNDUP(J69*IF(H69="",Parámetros!$B$5,H69)+Parámetros!$B$11*G69*Parámetros!$B$4*SQRT(IF(H69="",Parámetros!$B$5,H69)/(365/12))-0.000000001,0),0))</f>
        <v/>
      </c>
      <c r="M69" s="5">
        <f>IF(A69="","",IF(G69&gt;0,MAX(IF(AND(E69&gt;0,Parámetros!$B$7&gt;0,Parámetros!$B$6&gt;0),ROUNDUP(SQRT(2*G69*12*Parámetros!$B$6/(E69*Parámetros!$B$7))-0.000000001,0),G69),I69,1),0))</f>
        <v/>
      </c>
      <c r="N69" s="5">
        <f>IF(A69="","",IF(G69&lt;=0,IF(D69&gt;0,"Sin movimiento","Sin datos"),IF(D69&lt;J69*IF(H69="",Parámetros!$B$5,H69),"Rotura probable",IF(D69&lt;=L69,"Pedir ya",IF(AND(D69&gt;L69+M69,D69/J69&gt;Parámetros!$B$8),"Sobrestock","Correcto")))))</f>
        <v/>
      </c>
      <c r="O69" s="5">
        <f>IF(A69="","",IF(OR(N69="Rotura probable",N69="Pedir ya"),MAX(M69,ROUNDUP(L69-D69,0)),0))</f>
        <v/>
      </c>
      <c r="P69" s="6">
        <f>IF(A69="","",D69*E69)</f>
        <v/>
      </c>
      <c r="Q69" s="7">
        <f>IF(A69="","",IF(J69&gt;0,D69/J69,""))</f>
        <v/>
      </c>
      <c r="R69" s="6">
        <f>IF(A69="","",O69*E69)</f>
        <v/>
      </c>
    </row>
    <row r="70">
      <c r="A70" s="2" t="n"/>
      <c r="B70" s="2" t="n"/>
      <c r="C70" s="2" t="n"/>
      <c r="D70" s="2" t="n"/>
      <c r="E70" s="3" t="n"/>
      <c r="F70" s="3" t="n"/>
      <c r="G70" s="2" t="n"/>
      <c r="H70" s="2" t="n"/>
      <c r="I70" s="2" t="n"/>
      <c r="J70" s="4">
        <f>IF(A70="","",G70*12/365)</f>
        <v/>
      </c>
      <c r="K70" s="5">
        <f>IF(A70="","",MAX(0,ROUNDUP(Parámetros!$B$11*G70*Parámetros!$B$4*SQRT(IF(H70="",Parámetros!$B$5,H70)/(365/12))-0.000000001,0)))</f>
        <v/>
      </c>
      <c r="L70" s="5">
        <f>IF(A70="","",IF(G70&gt;0,ROUNDUP(J70*IF(H70="",Parámetros!$B$5,H70)+Parámetros!$B$11*G70*Parámetros!$B$4*SQRT(IF(H70="",Parámetros!$B$5,H70)/(365/12))-0.000000001,0),0))</f>
        <v/>
      </c>
      <c r="M70" s="5">
        <f>IF(A70="","",IF(G70&gt;0,MAX(IF(AND(E70&gt;0,Parámetros!$B$7&gt;0,Parámetros!$B$6&gt;0),ROUNDUP(SQRT(2*G70*12*Parámetros!$B$6/(E70*Parámetros!$B$7))-0.000000001,0),G70),I70,1),0))</f>
        <v/>
      </c>
      <c r="N70" s="5">
        <f>IF(A70="","",IF(G70&lt;=0,IF(D70&gt;0,"Sin movimiento","Sin datos"),IF(D70&lt;J70*IF(H70="",Parámetros!$B$5,H70),"Rotura probable",IF(D70&lt;=L70,"Pedir ya",IF(AND(D70&gt;L70+M70,D70/J70&gt;Parámetros!$B$8),"Sobrestock","Correcto")))))</f>
        <v/>
      </c>
      <c r="O70" s="5">
        <f>IF(A70="","",IF(OR(N70="Rotura probable",N70="Pedir ya"),MAX(M70,ROUNDUP(L70-D70,0)),0))</f>
        <v/>
      </c>
      <c r="P70" s="6">
        <f>IF(A70="","",D70*E70)</f>
        <v/>
      </c>
      <c r="Q70" s="7">
        <f>IF(A70="","",IF(J70&gt;0,D70/J70,""))</f>
        <v/>
      </c>
      <c r="R70" s="6">
        <f>IF(A70="","",O70*E70)</f>
        <v/>
      </c>
    </row>
    <row r="71">
      <c r="A71" s="2" t="n"/>
      <c r="B71" s="2" t="n"/>
      <c r="C71" s="2" t="n"/>
      <c r="D71" s="2" t="n"/>
      <c r="E71" s="3" t="n"/>
      <c r="F71" s="3" t="n"/>
      <c r="G71" s="2" t="n"/>
      <c r="H71" s="2" t="n"/>
      <c r="I71" s="2" t="n"/>
      <c r="J71" s="4">
        <f>IF(A71="","",G71*12/365)</f>
        <v/>
      </c>
      <c r="K71" s="5">
        <f>IF(A71="","",MAX(0,ROUNDUP(Parámetros!$B$11*G71*Parámetros!$B$4*SQRT(IF(H71="",Parámetros!$B$5,H71)/(365/12))-0.000000001,0)))</f>
        <v/>
      </c>
      <c r="L71" s="5">
        <f>IF(A71="","",IF(G71&gt;0,ROUNDUP(J71*IF(H71="",Parámetros!$B$5,H71)+Parámetros!$B$11*G71*Parámetros!$B$4*SQRT(IF(H71="",Parámetros!$B$5,H71)/(365/12))-0.000000001,0),0))</f>
        <v/>
      </c>
      <c r="M71" s="5">
        <f>IF(A71="","",IF(G71&gt;0,MAX(IF(AND(E71&gt;0,Parámetros!$B$7&gt;0,Parámetros!$B$6&gt;0),ROUNDUP(SQRT(2*G71*12*Parámetros!$B$6/(E71*Parámetros!$B$7))-0.000000001,0),G71),I71,1),0))</f>
        <v/>
      </c>
      <c r="N71" s="5">
        <f>IF(A71="","",IF(G71&lt;=0,IF(D71&gt;0,"Sin movimiento","Sin datos"),IF(D71&lt;J71*IF(H71="",Parámetros!$B$5,H71),"Rotura probable",IF(D71&lt;=L71,"Pedir ya",IF(AND(D71&gt;L71+M71,D71/J71&gt;Parámetros!$B$8),"Sobrestock","Correcto")))))</f>
        <v/>
      </c>
      <c r="O71" s="5">
        <f>IF(A71="","",IF(OR(N71="Rotura probable",N71="Pedir ya"),MAX(M71,ROUNDUP(L71-D71,0)),0))</f>
        <v/>
      </c>
      <c r="P71" s="6">
        <f>IF(A71="","",D71*E71)</f>
        <v/>
      </c>
      <c r="Q71" s="7">
        <f>IF(A71="","",IF(J71&gt;0,D71/J71,""))</f>
        <v/>
      </c>
      <c r="R71" s="6">
        <f>IF(A71="","",O71*E71)</f>
        <v/>
      </c>
    </row>
    <row r="72">
      <c r="A72" s="2" t="n"/>
      <c r="B72" s="2" t="n"/>
      <c r="C72" s="2" t="n"/>
      <c r="D72" s="2" t="n"/>
      <c r="E72" s="3" t="n"/>
      <c r="F72" s="3" t="n"/>
      <c r="G72" s="2" t="n"/>
      <c r="H72" s="2" t="n"/>
      <c r="I72" s="2" t="n"/>
      <c r="J72" s="4">
        <f>IF(A72="","",G72*12/365)</f>
        <v/>
      </c>
      <c r="K72" s="5">
        <f>IF(A72="","",MAX(0,ROUNDUP(Parámetros!$B$11*G72*Parámetros!$B$4*SQRT(IF(H72="",Parámetros!$B$5,H72)/(365/12))-0.000000001,0)))</f>
        <v/>
      </c>
      <c r="L72" s="5">
        <f>IF(A72="","",IF(G72&gt;0,ROUNDUP(J72*IF(H72="",Parámetros!$B$5,H72)+Parámetros!$B$11*G72*Parámetros!$B$4*SQRT(IF(H72="",Parámetros!$B$5,H72)/(365/12))-0.000000001,0),0))</f>
        <v/>
      </c>
      <c r="M72" s="5">
        <f>IF(A72="","",IF(G72&gt;0,MAX(IF(AND(E72&gt;0,Parámetros!$B$7&gt;0,Parámetros!$B$6&gt;0),ROUNDUP(SQRT(2*G72*12*Parámetros!$B$6/(E72*Parámetros!$B$7))-0.000000001,0),G72),I72,1),0))</f>
        <v/>
      </c>
      <c r="N72" s="5">
        <f>IF(A72="","",IF(G72&lt;=0,IF(D72&gt;0,"Sin movimiento","Sin datos"),IF(D72&lt;J72*IF(H72="",Parámetros!$B$5,H72),"Rotura probable",IF(D72&lt;=L72,"Pedir ya",IF(AND(D72&gt;L72+M72,D72/J72&gt;Parámetros!$B$8),"Sobrestock","Correcto")))))</f>
        <v/>
      </c>
      <c r="O72" s="5">
        <f>IF(A72="","",IF(OR(N72="Rotura probable",N72="Pedir ya"),MAX(M72,ROUNDUP(L72-D72,0)),0))</f>
        <v/>
      </c>
      <c r="P72" s="6">
        <f>IF(A72="","",D72*E72)</f>
        <v/>
      </c>
      <c r="Q72" s="7">
        <f>IF(A72="","",IF(J72&gt;0,D72/J72,""))</f>
        <v/>
      </c>
      <c r="R72" s="6">
        <f>IF(A72="","",O72*E72)</f>
        <v/>
      </c>
    </row>
    <row r="73">
      <c r="A73" s="2" t="n"/>
      <c r="B73" s="2" t="n"/>
      <c r="C73" s="2" t="n"/>
      <c r="D73" s="2" t="n"/>
      <c r="E73" s="3" t="n"/>
      <c r="F73" s="3" t="n"/>
      <c r="G73" s="2" t="n"/>
      <c r="H73" s="2" t="n"/>
      <c r="I73" s="2" t="n"/>
      <c r="J73" s="4">
        <f>IF(A73="","",G73*12/365)</f>
        <v/>
      </c>
      <c r="K73" s="5">
        <f>IF(A73="","",MAX(0,ROUNDUP(Parámetros!$B$11*G73*Parámetros!$B$4*SQRT(IF(H73="",Parámetros!$B$5,H73)/(365/12))-0.000000001,0)))</f>
        <v/>
      </c>
      <c r="L73" s="5">
        <f>IF(A73="","",IF(G73&gt;0,ROUNDUP(J73*IF(H73="",Parámetros!$B$5,H73)+Parámetros!$B$11*G73*Parámetros!$B$4*SQRT(IF(H73="",Parámetros!$B$5,H73)/(365/12))-0.000000001,0),0))</f>
        <v/>
      </c>
      <c r="M73" s="5">
        <f>IF(A73="","",IF(G73&gt;0,MAX(IF(AND(E73&gt;0,Parámetros!$B$7&gt;0,Parámetros!$B$6&gt;0),ROUNDUP(SQRT(2*G73*12*Parámetros!$B$6/(E73*Parámetros!$B$7))-0.000000001,0),G73),I73,1),0))</f>
        <v/>
      </c>
      <c r="N73" s="5">
        <f>IF(A73="","",IF(G73&lt;=0,IF(D73&gt;0,"Sin movimiento","Sin datos"),IF(D73&lt;J73*IF(H73="",Parámetros!$B$5,H73),"Rotura probable",IF(D73&lt;=L73,"Pedir ya",IF(AND(D73&gt;L73+M73,D73/J73&gt;Parámetros!$B$8),"Sobrestock","Correcto")))))</f>
        <v/>
      </c>
      <c r="O73" s="5">
        <f>IF(A73="","",IF(OR(N73="Rotura probable",N73="Pedir ya"),MAX(M73,ROUNDUP(L73-D73,0)),0))</f>
        <v/>
      </c>
      <c r="P73" s="6">
        <f>IF(A73="","",D73*E73)</f>
        <v/>
      </c>
      <c r="Q73" s="7">
        <f>IF(A73="","",IF(J73&gt;0,D73/J73,""))</f>
        <v/>
      </c>
      <c r="R73" s="6">
        <f>IF(A73="","",O73*E73)</f>
        <v/>
      </c>
    </row>
    <row r="74">
      <c r="A74" s="2" t="n"/>
      <c r="B74" s="2" t="n"/>
      <c r="C74" s="2" t="n"/>
      <c r="D74" s="2" t="n"/>
      <c r="E74" s="3" t="n"/>
      <c r="F74" s="3" t="n"/>
      <c r="G74" s="2" t="n"/>
      <c r="H74" s="2" t="n"/>
      <c r="I74" s="2" t="n"/>
      <c r="J74" s="4">
        <f>IF(A74="","",G74*12/365)</f>
        <v/>
      </c>
      <c r="K74" s="5">
        <f>IF(A74="","",MAX(0,ROUNDUP(Parámetros!$B$11*G74*Parámetros!$B$4*SQRT(IF(H74="",Parámetros!$B$5,H74)/(365/12))-0.000000001,0)))</f>
        <v/>
      </c>
      <c r="L74" s="5">
        <f>IF(A74="","",IF(G74&gt;0,ROUNDUP(J74*IF(H74="",Parámetros!$B$5,H74)+Parámetros!$B$11*G74*Parámetros!$B$4*SQRT(IF(H74="",Parámetros!$B$5,H74)/(365/12))-0.000000001,0),0))</f>
        <v/>
      </c>
      <c r="M74" s="5">
        <f>IF(A74="","",IF(G74&gt;0,MAX(IF(AND(E74&gt;0,Parámetros!$B$7&gt;0,Parámetros!$B$6&gt;0),ROUNDUP(SQRT(2*G74*12*Parámetros!$B$6/(E74*Parámetros!$B$7))-0.000000001,0),G74),I74,1),0))</f>
        <v/>
      </c>
      <c r="N74" s="5">
        <f>IF(A74="","",IF(G74&lt;=0,IF(D74&gt;0,"Sin movimiento","Sin datos"),IF(D74&lt;J74*IF(H74="",Parámetros!$B$5,H74),"Rotura probable",IF(D74&lt;=L74,"Pedir ya",IF(AND(D74&gt;L74+M74,D74/J74&gt;Parámetros!$B$8),"Sobrestock","Correcto")))))</f>
        <v/>
      </c>
      <c r="O74" s="5">
        <f>IF(A74="","",IF(OR(N74="Rotura probable",N74="Pedir ya"),MAX(M74,ROUNDUP(L74-D74,0)),0))</f>
        <v/>
      </c>
      <c r="P74" s="6">
        <f>IF(A74="","",D74*E74)</f>
        <v/>
      </c>
      <c r="Q74" s="7">
        <f>IF(A74="","",IF(J74&gt;0,D74/J74,""))</f>
        <v/>
      </c>
      <c r="R74" s="6">
        <f>IF(A74="","",O74*E74)</f>
        <v/>
      </c>
    </row>
    <row r="75">
      <c r="A75" s="2" t="n"/>
      <c r="B75" s="2" t="n"/>
      <c r="C75" s="2" t="n"/>
      <c r="D75" s="2" t="n"/>
      <c r="E75" s="3" t="n"/>
      <c r="F75" s="3" t="n"/>
      <c r="G75" s="2" t="n"/>
      <c r="H75" s="2" t="n"/>
      <c r="I75" s="2" t="n"/>
      <c r="J75" s="4">
        <f>IF(A75="","",G75*12/365)</f>
        <v/>
      </c>
      <c r="K75" s="5">
        <f>IF(A75="","",MAX(0,ROUNDUP(Parámetros!$B$11*G75*Parámetros!$B$4*SQRT(IF(H75="",Parámetros!$B$5,H75)/(365/12))-0.000000001,0)))</f>
        <v/>
      </c>
      <c r="L75" s="5">
        <f>IF(A75="","",IF(G75&gt;0,ROUNDUP(J75*IF(H75="",Parámetros!$B$5,H75)+Parámetros!$B$11*G75*Parámetros!$B$4*SQRT(IF(H75="",Parámetros!$B$5,H75)/(365/12))-0.000000001,0),0))</f>
        <v/>
      </c>
      <c r="M75" s="5">
        <f>IF(A75="","",IF(G75&gt;0,MAX(IF(AND(E75&gt;0,Parámetros!$B$7&gt;0,Parámetros!$B$6&gt;0),ROUNDUP(SQRT(2*G75*12*Parámetros!$B$6/(E75*Parámetros!$B$7))-0.000000001,0),G75),I75,1),0))</f>
        <v/>
      </c>
      <c r="N75" s="5">
        <f>IF(A75="","",IF(G75&lt;=0,IF(D75&gt;0,"Sin movimiento","Sin datos"),IF(D75&lt;J75*IF(H75="",Parámetros!$B$5,H75),"Rotura probable",IF(D75&lt;=L75,"Pedir ya",IF(AND(D75&gt;L75+M75,D75/J75&gt;Parámetros!$B$8),"Sobrestock","Correcto")))))</f>
        <v/>
      </c>
      <c r="O75" s="5">
        <f>IF(A75="","",IF(OR(N75="Rotura probable",N75="Pedir ya"),MAX(M75,ROUNDUP(L75-D75,0)),0))</f>
        <v/>
      </c>
      <c r="P75" s="6">
        <f>IF(A75="","",D75*E75)</f>
        <v/>
      </c>
      <c r="Q75" s="7">
        <f>IF(A75="","",IF(J75&gt;0,D75/J75,""))</f>
        <v/>
      </c>
      <c r="R75" s="6">
        <f>IF(A75="","",O75*E75)</f>
        <v/>
      </c>
    </row>
    <row r="76">
      <c r="A76" s="2" t="n"/>
      <c r="B76" s="2" t="n"/>
      <c r="C76" s="2" t="n"/>
      <c r="D76" s="2" t="n"/>
      <c r="E76" s="3" t="n"/>
      <c r="F76" s="3" t="n"/>
      <c r="G76" s="2" t="n"/>
      <c r="H76" s="2" t="n"/>
      <c r="I76" s="2" t="n"/>
      <c r="J76" s="4">
        <f>IF(A76="","",G76*12/365)</f>
        <v/>
      </c>
      <c r="K76" s="5">
        <f>IF(A76="","",MAX(0,ROUNDUP(Parámetros!$B$11*G76*Parámetros!$B$4*SQRT(IF(H76="",Parámetros!$B$5,H76)/(365/12))-0.000000001,0)))</f>
        <v/>
      </c>
      <c r="L76" s="5">
        <f>IF(A76="","",IF(G76&gt;0,ROUNDUP(J76*IF(H76="",Parámetros!$B$5,H76)+Parámetros!$B$11*G76*Parámetros!$B$4*SQRT(IF(H76="",Parámetros!$B$5,H76)/(365/12))-0.000000001,0),0))</f>
        <v/>
      </c>
      <c r="M76" s="5">
        <f>IF(A76="","",IF(G76&gt;0,MAX(IF(AND(E76&gt;0,Parámetros!$B$7&gt;0,Parámetros!$B$6&gt;0),ROUNDUP(SQRT(2*G76*12*Parámetros!$B$6/(E76*Parámetros!$B$7))-0.000000001,0),G76),I76,1),0))</f>
        <v/>
      </c>
      <c r="N76" s="5">
        <f>IF(A76="","",IF(G76&lt;=0,IF(D76&gt;0,"Sin movimiento","Sin datos"),IF(D76&lt;J76*IF(H76="",Parámetros!$B$5,H76),"Rotura probable",IF(D76&lt;=L76,"Pedir ya",IF(AND(D76&gt;L76+M76,D76/J76&gt;Parámetros!$B$8),"Sobrestock","Correcto")))))</f>
        <v/>
      </c>
      <c r="O76" s="5">
        <f>IF(A76="","",IF(OR(N76="Rotura probable",N76="Pedir ya"),MAX(M76,ROUNDUP(L76-D76,0)),0))</f>
        <v/>
      </c>
      <c r="P76" s="6">
        <f>IF(A76="","",D76*E76)</f>
        <v/>
      </c>
      <c r="Q76" s="7">
        <f>IF(A76="","",IF(J76&gt;0,D76/J76,""))</f>
        <v/>
      </c>
      <c r="R76" s="6">
        <f>IF(A76="","",O76*E76)</f>
        <v/>
      </c>
    </row>
    <row r="77">
      <c r="A77" s="2" t="n"/>
      <c r="B77" s="2" t="n"/>
      <c r="C77" s="2" t="n"/>
      <c r="D77" s="2" t="n"/>
      <c r="E77" s="3" t="n"/>
      <c r="F77" s="3" t="n"/>
      <c r="G77" s="2" t="n"/>
      <c r="H77" s="2" t="n"/>
      <c r="I77" s="2" t="n"/>
      <c r="J77" s="4">
        <f>IF(A77="","",G77*12/365)</f>
        <v/>
      </c>
      <c r="K77" s="5">
        <f>IF(A77="","",MAX(0,ROUNDUP(Parámetros!$B$11*G77*Parámetros!$B$4*SQRT(IF(H77="",Parámetros!$B$5,H77)/(365/12))-0.000000001,0)))</f>
        <v/>
      </c>
      <c r="L77" s="5">
        <f>IF(A77="","",IF(G77&gt;0,ROUNDUP(J77*IF(H77="",Parámetros!$B$5,H77)+Parámetros!$B$11*G77*Parámetros!$B$4*SQRT(IF(H77="",Parámetros!$B$5,H77)/(365/12))-0.000000001,0),0))</f>
        <v/>
      </c>
      <c r="M77" s="5">
        <f>IF(A77="","",IF(G77&gt;0,MAX(IF(AND(E77&gt;0,Parámetros!$B$7&gt;0,Parámetros!$B$6&gt;0),ROUNDUP(SQRT(2*G77*12*Parámetros!$B$6/(E77*Parámetros!$B$7))-0.000000001,0),G77),I77,1),0))</f>
        <v/>
      </c>
      <c r="N77" s="5">
        <f>IF(A77="","",IF(G77&lt;=0,IF(D77&gt;0,"Sin movimiento","Sin datos"),IF(D77&lt;J77*IF(H77="",Parámetros!$B$5,H77),"Rotura probable",IF(D77&lt;=L77,"Pedir ya",IF(AND(D77&gt;L77+M77,D77/J77&gt;Parámetros!$B$8),"Sobrestock","Correcto")))))</f>
        <v/>
      </c>
      <c r="O77" s="5">
        <f>IF(A77="","",IF(OR(N77="Rotura probable",N77="Pedir ya"),MAX(M77,ROUNDUP(L77-D77,0)),0))</f>
        <v/>
      </c>
      <c r="P77" s="6">
        <f>IF(A77="","",D77*E77)</f>
        <v/>
      </c>
      <c r="Q77" s="7">
        <f>IF(A77="","",IF(J77&gt;0,D77/J77,""))</f>
        <v/>
      </c>
      <c r="R77" s="6">
        <f>IF(A77="","",O77*E77)</f>
        <v/>
      </c>
    </row>
    <row r="78">
      <c r="A78" s="2" t="n"/>
      <c r="B78" s="2" t="n"/>
      <c r="C78" s="2" t="n"/>
      <c r="D78" s="2" t="n"/>
      <c r="E78" s="3" t="n"/>
      <c r="F78" s="3" t="n"/>
      <c r="G78" s="2" t="n"/>
      <c r="H78" s="2" t="n"/>
      <c r="I78" s="2" t="n"/>
      <c r="J78" s="4">
        <f>IF(A78="","",G78*12/365)</f>
        <v/>
      </c>
      <c r="K78" s="5">
        <f>IF(A78="","",MAX(0,ROUNDUP(Parámetros!$B$11*G78*Parámetros!$B$4*SQRT(IF(H78="",Parámetros!$B$5,H78)/(365/12))-0.000000001,0)))</f>
        <v/>
      </c>
      <c r="L78" s="5">
        <f>IF(A78="","",IF(G78&gt;0,ROUNDUP(J78*IF(H78="",Parámetros!$B$5,H78)+Parámetros!$B$11*G78*Parámetros!$B$4*SQRT(IF(H78="",Parámetros!$B$5,H78)/(365/12))-0.000000001,0),0))</f>
        <v/>
      </c>
      <c r="M78" s="5">
        <f>IF(A78="","",IF(G78&gt;0,MAX(IF(AND(E78&gt;0,Parámetros!$B$7&gt;0,Parámetros!$B$6&gt;0),ROUNDUP(SQRT(2*G78*12*Parámetros!$B$6/(E78*Parámetros!$B$7))-0.000000001,0),G78),I78,1),0))</f>
        <v/>
      </c>
      <c r="N78" s="5">
        <f>IF(A78="","",IF(G78&lt;=0,IF(D78&gt;0,"Sin movimiento","Sin datos"),IF(D78&lt;J78*IF(H78="",Parámetros!$B$5,H78),"Rotura probable",IF(D78&lt;=L78,"Pedir ya",IF(AND(D78&gt;L78+M78,D78/J78&gt;Parámetros!$B$8),"Sobrestock","Correcto")))))</f>
        <v/>
      </c>
      <c r="O78" s="5">
        <f>IF(A78="","",IF(OR(N78="Rotura probable",N78="Pedir ya"),MAX(M78,ROUNDUP(L78-D78,0)),0))</f>
        <v/>
      </c>
      <c r="P78" s="6">
        <f>IF(A78="","",D78*E78)</f>
        <v/>
      </c>
      <c r="Q78" s="7">
        <f>IF(A78="","",IF(J78&gt;0,D78/J78,""))</f>
        <v/>
      </c>
      <c r="R78" s="6">
        <f>IF(A78="","",O78*E78)</f>
        <v/>
      </c>
    </row>
    <row r="79">
      <c r="A79" s="2" t="n"/>
      <c r="B79" s="2" t="n"/>
      <c r="C79" s="2" t="n"/>
      <c r="D79" s="2" t="n"/>
      <c r="E79" s="3" t="n"/>
      <c r="F79" s="3" t="n"/>
      <c r="G79" s="2" t="n"/>
      <c r="H79" s="2" t="n"/>
      <c r="I79" s="2" t="n"/>
      <c r="J79" s="4">
        <f>IF(A79="","",G79*12/365)</f>
        <v/>
      </c>
      <c r="K79" s="5">
        <f>IF(A79="","",MAX(0,ROUNDUP(Parámetros!$B$11*G79*Parámetros!$B$4*SQRT(IF(H79="",Parámetros!$B$5,H79)/(365/12))-0.000000001,0)))</f>
        <v/>
      </c>
      <c r="L79" s="5">
        <f>IF(A79="","",IF(G79&gt;0,ROUNDUP(J79*IF(H79="",Parámetros!$B$5,H79)+Parámetros!$B$11*G79*Parámetros!$B$4*SQRT(IF(H79="",Parámetros!$B$5,H79)/(365/12))-0.000000001,0),0))</f>
        <v/>
      </c>
      <c r="M79" s="5">
        <f>IF(A79="","",IF(G79&gt;0,MAX(IF(AND(E79&gt;0,Parámetros!$B$7&gt;0,Parámetros!$B$6&gt;0),ROUNDUP(SQRT(2*G79*12*Parámetros!$B$6/(E79*Parámetros!$B$7))-0.000000001,0),G79),I79,1),0))</f>
        <v/>
      </c>
      <c r="N79" s="5">
        <f>IF(A79="","",IF(G79&lt;=0,IF(D79&gt;0,"Sin movimiento","Sin datos"),IF(D79&lt;J79*IF(H79="",Parámetros!$B$5,H79),"Rotura probable",IF(D79&lt;=L79,"Pedir ya",IF(AND(D79&gt;L79+M79,D79/J79&gt;Parámetros!$B$8),"Sobrestock","Correcto")))))</f>
        <v/>
      </c>
      <c r="O79" s="5">
        <f>IF(A79="","",IF(OR(N79="Rotura probable",N79="Pedir ya"),MAX(M79,ROUNDUP(L79-D79,0)),0))</f>
        <v/>
      </c>
      <c r="P79" s="6">
        <f>IF(A79="","",D79*E79)</f>
        <v/>
      </c>
      <c r="Q79" s="7">
        <f>IF(A79="","",IF(J79&gt;0,D79/J79,""))</f>
        <v/>
      </c>
      <c r="R79" s="6">
        <f>IF(A79="","",O79*E79)</f>
        <v/>
      </c>
    </row>
    <row r="80">
      <c r="A80" s="2" t="n"/>
      <c r="B80" s="2" t="n"/>
      <c r="C80" s="2" t="n"/>
      <c r="D80" s="2" t="n"/>
      <c r="E80" s="3" t="n"/>
      <c r="F80" s="3" t="n"/>
      <c r="G80" s="2" t="n"/>
      <c r="H80" s="2" t="n"/>
      <c r="I80" s="2" t="n"/>
      <c r="J80" s="4">
        <f>IF(A80="","",G80*12/365)</f>
        <v/>
      </c>
      <c r="K80" s="5">
        <f>IF(A80="","",MAX(0,ROUNDUP(Parámetros!$B$11*G80*Parámetros!$B$4*SQRT(IF(H80="",Parámetros!$B$5,H80)/(365/12))-0.000000001,0)))</f>
        <v/>
      </c>
      <c r="L80" s="5">
        <f>IF(A80="","",IF(G80&gt;0,ROUNDUP(J80*IF(H80="",Parámetros!$B$5,H80)+Parámetros!$B$11*G80*Parámetros!$B$4*SQRT(IF(H80="",Parámetros!$B$5,H80)/(365/12))-0.000000001,0),0))</f>
        <v/>
      </c>
      <c r="M80" s="5">
        <f>IF(A80="","",IF(G80&gt;0,MAX(IF(AND(E80&gt;0,Parámetros!$B$7&gt;0,Parámetros!$B$6&gt;0),ROUNDUP(SQRT(2*G80*12*Parámetros!$B$6/(E80*Parámetros!$B$7))-0.000000001,0),G80),I80,1),0))</f>
        <v/>
      </c>
      <c r="N80" s="5">
        <f>IF(A80="","",IF(G80&lt;=0,IF(D80&gt;0,"Sin movimiento","Sin datos"),IF(D80&lt;J80*IF(H80="",Parámetros!$B$5,H80),"Rotura probable",IF(D80&lt;=L80,"Pedir ya",IF(AND(D80&gt;L80+M80,D80/J80&gt;Parámetros!$B$8),"Sobrestock","Correcto")))))</f>
        <v/>
      </c>
      <c r="O80" s="5">
        <f>IF(A80="","",IF(OR(N80="Rotura probable",N80="Pedir ya"),MAX(M80,ROUNDUP(L80-D80,0)),0))</f>
        <v/>
      </c>
      <c r="P80" s="6">
        <f>IF(A80="","",D80*E80)</f>
        <v/>
      </c>
      <c r="Q80" s="7">
        <f>IF(A80="","",IF(J80&gt;0,D80/J80,""))</f>
        <v/>
      </c>
      <c r="R80" s="6">
        <f>IF(A80="","",O80*E80)</f>
        <v/>
      </c>
    </row>
    <row r="81">
      <c r="A81" s="2" t="n"/>
      <c r="B81" s="2" t="n"/>
      <c r="C81" s="2" t="n"/>
      <c r="D81" s="2" t="n"/>
      <c r="E81" s="3" t="n"/>
      <c r="F81" s="3" t="n"/>
      <c r="G81" s="2" t="n"/>
      <c r="H81" s="2" t="n"/>
      <c r="I81" s="2" t="n"/>
      <c r="J81" s="4">
        <f>IF(A81="","",G81*12/365)</f>
        <v/>
      </c>
      <c r="K81" s="5">
        <f>IF(A81="","",MAX(0,ROUNDUP(Parámetros!$B$11*G81*Parámetros!$B$4*SQRT(IF(H81="",Parámetros!$B$5,H81)/(365/12))-0.000000001,0)))</f>
        <v/>
      </c>
      <c r="L81" s="5">
        <f>IF(A81="","",IF(G81&gt;0,ROUNDUP(J81*IF(H81="",Parámetros!$B$5,H81)+Parámetros!$B$11*G81*Parámetros!$B$4*SQRT(IF(H81="",Parámetros!$B$5,H81)/(365/12))-0.000000001,0),0))</f>
        <v/>
      </c>
      <c r="M81" s="5">
        <f>IF(A81="","",IF(G81&gt;0,MAX(IF(AND(E81&gt;0,Parámetros!$B$7&gt;0,Parámetros!$B$6&gt;0),ROUNDUP(SQRT(2*G81*12*Parámetros!$B$6/(E81*Parámetros!$B$7))-0.000000001,0),G81),I81,1),0))</f>
        <v/>
      </c>
      <c r="N81" s="5">
        <f>IF(A81="","",IF(G81&lt;=0,IF(D81&gt;0,"Sin movimiento","Sin datos"),IF(D81&lt;J81*IF(H81="",Parámetros!$B$5,H81),"Rotura probable",IF(D81&lt;=L81,"Pedir ya",IF(AND(D81&gt;L81+M81,D81/J81&gt;Parámetros!$B$8),"Sobrestock","Correcto")))))</f>
        <v/>
      </c>
      <c r="O81" s="5">
        <f>IF(A81="","",IF(OR(N81="Rotura probable",N81="Pedir ya"),MAX(M81,ROUNDUP(L81-D81,0)),0))</f>
        <v/>
      </c>
      <c r="P81" s="6">
        <f>IF(A81="","",D81*E81)</f>
        <v/>
      </c>
      <c r="Q81" s="7">
        <f>IF(A81="","",IF(J81&gt;0,D81/J81,""))</f>
        <v/>
      </c>
      <c r="R81" s="6">
        <f>IF(A81="","",O81*E81)</f>
        <v/>
      </c>
    </row>
    <row r="82">
      <c r="A82" s="2" t="n"/>
      <c r="B82" s="2" t="n"/>
      <c r="C82" s="2" t="n"/>
      <c r="D82" s="2" t="n"/>
      <c r="E82" s="3" t="n"/>
      <c r="F82" s="3" t="n"/>
      <c r="G82" s="2" t="n"/>
      <c r="H82" s="2" t="n"/>
      <c r="I82" s="2" t="n"/>
      <c r="J82" s="4">
        <f>IF(A82="","",G82*12/365)</f>
        <v/>
      </c>
      <c r="K82" s="5">
        <f>IF(A82="","",MAX(0,ROUNDUP(Parámetros!$B$11*G82*Parámetros!$B$4*SQRT(IF(H82="",Parámetros!$B$5,H82)/(365/12))-0.000000001,0)))</f>
        <v/>
      </c>
      <c r="L82" s="5">
        <f>IF(A82="","",IF(G82&gt;0,ROUNDUP(J82*IF(H82="",Parámetros!$B$5,H82)+Parámetros!$B$11*G82*Parámetros!$B$4*SQRT(IF(H82="",Parámetros!$B$5,H82)/(365/12))-0.000000001,0),0))</f>
        <v/>
      </c>
      <c r="M82" s="5">
        <f>IF(A82="","",IF(G82&gt;0,MAX(IF(AND(E82&gt;0,Parámetros!$B$7&gt;0,Parámetros!$B$6&gt;0),ROUNDUP(SQRT(2*G82*12*Parámetros!$B$6/(E82*Parámetros!$B$7))-0.000000001,0),G82),I82,1),0))</f>
        <v/>
      </c>
      <c r="N82" s="5">
        <f>IF(A82="","",IF(G82&lt;=0,IF(D82&gt;0,"Sin movimiento","Sin datos"),IF(D82&lt;J82*IF(H82="",Parámetros!$B$5,H82),"Rotura probable",IF(D82&lt;=L82,"Pedir ya",IF(AND(D82&gt;L82+M82,D82/J82&gt;Parámetros!$B$8),"Sobrestock","Correcto")))))</f>
        <v/>
      </c>
      <c r="O82" s="5">
        <f>IF(A82="","",IF(OR(N82="Rotura probable",N82="Pedir ya"),MAX(M82,ROUNDUP(L82-D82,0)),0))</f>
        <v/>
      </c>
      <c r="P82" s="6">
        <f>IF(A82="","",D82*E82)</f>
        <v/>
      </c>
      <c r="Q82" s="7">
        <f>IF(A82="","",IF(J82&gt;0,D82/J82,""))</f>
        <v/>
      </c>
      <c r="R82" s="6">
        <f>IF(A82="","",O82*E82)</f>
        <v/>
      </c>
    </row>
    <row r="83">
      <c r="A83" s="2" t="n"/>
      <c r="B83" s="2" t="n"/>
      <c r="C83" s="2" t="n"/>
      <c r="D83" s="2" t="n"/>
      <c r="E83" s="3" t="n"/>
      <c r="F83" s="3" t="n"/>
      <c r="G83" s="2" t="n"/>
      <c r="H83" s="2" t="n"/>
      <c r="I83" s="2" t="n"/>
      <c r="J83" s="4">
        <f>IF(A83="","",G83*12/365)</f>
        <v/>
      </c>
      <c r="K83" s="5">
        <f>IF(A83="","",MAX(0,ROUNDUP(Parámetros!$B$11*G83*Parámetros!$B$4*SQRT(IF(H83="",Parámetros!$B$5,H83)/(365/12))-0.000000001,0)))</f>
        <v/>
      </c>
      <c r="L83" s="5">
        <f>IF(A83="","",IF(G83&gt;0,ROUNDUP(J83*IF(H83="",Parámetros!$B$5,H83)+Parámetros!$B$11*G83*Parámetros!$B$4*SQRT(IF(H83="",Parámetros!$B$5,H83)/(365/12))-0.000000001,0),0))</f>
        <v/>
      </c>
      <c r="M83" s="5">
        <f>IF(A83="","",IF(G83&gt;0,MAX(IF(AND(E83&gt;0,Parámetros!$B$7&gt;0,Parámetros!$B$6&gt;0),ROUNDUP(SQRT(2*G83*12*Parámetros!$B$6/(E83*Parámetros!$B$7))-0.000000001,0),G83),I83,1),0))</f>
        <v/>
      </c>
      <c r="N83" s="5">
        <f>IF(A83="","",IF(G83&lt;=0,IF(D83&gt;0,"Sin movimiento","Sin datos"),IF(D83&lt;J83*IF(H83="",Parámetros!$B$5,H83),"Rotura probable",IF(D83&lt;=L83,"Pedir ya",IF(AND(D83&gt;L83+M83,D83/J83&gt;Parámetros!$B$8),"Sobrestock","Correcto")))))</f>
        <v/>
      </c>
      <c r="O83" s="5">
        <f>IF(A83="","",IF(OR(N83="Rotura probable",N83="Pedir ya"),MAX(M83,ROUNDUP(L83-D83,0)),0))</f>
        <v/>
      </c>
      <c r="P83" s="6">
        <f>IF(A83="","",D83*E83)</f>
        <v/>
      </c>
      <c r="Q83" s="7">
        <f>IF(A83="","",IF(J83&gt;0,D83/J83,""))</f>
        <v/>
      </c>
      <c r="R83" s="6">
        <f>IF(A83="","",O83*E83)</f>
        <v/>
      </c>
    </row>
    <row r="84">
      <c r="A84" s="2" t="n"/>
      <c r="B84" s="2" t="n"/>
      <c r="C84" s="2" t="n"/>
      <c r="D84" s="2" t="n"/>
      <c r="E84" s="3" t="n"/>
      <c r="F84" s="3" t="n"/>
      <c r="G84" s="2" t="n"/>
      <c r="H84" s="2" t="n"/>
      <c r="I84" s="2" t="n"/>
      <c r="J84" s="4">
        <f>IF(A84="","",G84*12/365)</f>
        <v/>
      </c>
      <c r="K84" s="5">
        <f>IF(A84="","",MAX(0,ROUNDUP(Parámetros!$B$11*G84*Parámetros!$B$4*SQRT(IF(H84="",Parámetros!$B$5,H84)/(365/12))-0.000000001,0)))</f>
        <v/>
      </c>
      <c r="L84" s="5">
        <f>IF(A84="","",IF(G84&gt;0,ROUNDUP(J84*IF(H84="",Parámetros!$B$5,H84)+Parámetros!$B$11*G84*Parámetros!$B$4*SQRT(IF(H84="",Parámetros!$B$5,H84)/(365/12))-0.000000001,0),0))</f>
        <v/>
      </c>
      <c r="M84" s="5">
        <f>IF(A84="","",IF(G84&gt;0,MAX(IF(AND(E84&gt;0,Parámetros!$B$7&gt;0,Parámetros!$B$6&gt;0),ROUNDUP(SQRT(2*G84*12*Parámetros!$B$6/(E84*Parámetros!$B$7))-0.000000001,0),G84),I84,1),0))</f>
        <v/>
      </c>
      <c r="N84" s="5">
        <f>IF(A84="","",IF(G84&lt;=0,IF(D84&gt;0,"Sin movimiento","Sin datos"),IF(D84&lt;J84*IF(H84="",Parámetros!$B$5,H84),"Rotura probable",IF(D84&lt;=L84,"Pedir ya",IF(AND(D84&gt;L84+M84,D84/J84&gt;Parámetros!$B$8),"Sobrestock","Correcto")))))</f>
        <v/>
      </c>
      <c r="O84" s="5">
        <f>IF(A84="","",IF(OR(N84="Rotura probable",N84="Pedir ya"),MAX(M84,ROUNDUP(L84-D84,0)),0))</f>
        <v/>
      </c>
      <c r="P84" s="6">
        <f>IF(A84="","",D84*E84)</f>
        <v/>
      </c>
      <c r="Q84" s="7">
        <f>IF(A84="","",IF(J84&gt;0,D84/J84,""))</f>
        <v/>
      </c>
      <c r="R84" s="6">
        <f>IF(A84="","",O84*E84)</f>
        <v/>
      </c>
    </row>
    <row r="85">
      <c r="A85" s="2" t="n"/>
      <c r="B85" s="2" t="n"/>
      <c r="C85" s="2" t="n"/>
      <c r="D85" s="2" t="n"/>
      <c r="E85" s="3" t="n"/>
      <c r="F85" s="3" t="n"/>
      <c r="G85" s="2" t="n"/>
      <c r="H85" s="2" t="n"/>
      <c r="I85" s="2" t="n"/>
      <c r="J85" s="4">
        <f>IF(A85="","",G85*12/365)</f>
        <v/>
      </c>
      <c r="K85" s="5">
        <f>IF(A85="","",MAX(0,ROUNDUP(Parámetros!$B$11*G85*Parámetros!$B$4*SQRT(IF(H85="",Parámetros!$B$5,H85)/(365/12))-0.000000001,0)))</f>
        <v/>
      </c>
      <c r="L85" s="5">
        <f>IF(A85="","",IF(G85&gt;0,ROUNDUP(J85*IF(H85="",Parámetros!$B$5,H85)+Parámetros!$B$11*G85*Parámetros!$B$4*SQRT(IF(H85="",Parámetros!$B$5,H85)/(365/12))-0.000000001,0),0))</f>
        <v/>
      </c>
      <c r="M85" s="5">
        <f>IF(A85="","",IF(G85&gt;0,MAX(IF(AND(E85&gt;0,Parámetros!$B$7&gt;0,Parámetros!$B$6&gt;0),ROUNDUP(SQRT(2*G85*12*Parámetros!$B$6/(E85*Parámetros!$B$7))-0.000000001,0),G85),I85,1),0))</f>
        <v/>
      </c>
      <c r="N85" s="5">
        <f>IF(A85="","",IF(G85&lt;=0,IF(D85&gt;0,"Sin movimiento","Sin datos"),IF(D85&lt;J85*IF(H85="",Parámetros!$B$5,H85),"Rotura probable",IF(D85&lt;=L85,"Pedir ya",IF(AND(D85&gt;L85+M85,D85/J85&gt;Parámetros!$B$8),"Sobrestock","Correcto")))))</f>
        <v/>
      </c>
      <c r="O85" s="5">
        <f>IF(A85="","",IF(OR(N85="Rotura probable",N85="Pedir ya"),MAX(M85,ROUNDUP(L85-D85,0)),0))</f>
        <v/>
      </c>
      <c r="P85" s="6">
        <f>IF(A85="","",D85*E85)</f>
        <v/>
      </c>
      <c r="Q85" s="7">
        <f>IF(A85="","",IF(J85&gt;0,D85/J85,""))</f>
        <v/>
      </c>
      <c r="R85" s="6">
        <f>IF(A85="","",O85*E85)</f>
        <v/>
      </c>
    </row>
    <row r="86">
      <c r="A86" s="2" t="n"/>
      <c r="B86" s="2" t="n"/>
      <c r="C86" s="2" t="n"/>
      <c r="D86" s="2" t="n"/>
      <c r="E86" s="3" t="n"/>
      <c r="F86" s="3" t="n"/>
      <c r="G86" s="2" t="n"/>
      <c r="H86" s="2" t="n"/>
      <c r="I86" s="2" t="n"/>
      <c r="J86" s="4">
        <f>IF(A86="","",G86*12/365)</f>
        <v/>
      </c>
      <c r="K86" s="5">
        <f>IF(A86="","",MAX(0,ROUNDUP(Parámetros!$B$11*G86*Parámetros!$B$4*SQRT(IF(H86="",Parámetros!$B$5,H86)/(365/12))-0.000000001,0)))</f>
        <v/>
      </c>
      <c r="L86" s="5">
        <f>IF(A86="","",IF(G86&gt;0,ROUNDUP(J86*IF(H86="",Parámetros!$B$5,H86)+Parámetros!$B$11*G86*Parámetros!$B$4*SQRT(IF(H86="",Parámetros!$B$5,H86)/(365/12))-0.000000001,0),0))</f>
        <v/>
      </c>
      <c r="M86" s="5">
        <f>IF(A86="","",IF(G86&gt;0,MAX(IF(AND(E86&gt;0,Parámetros!$B$7&gt;0,Parámetros!$B$6&gt;0),ROUNDUP(SQRT(2*G86*12*Parámetros!$B$6/(E86*Parámetros!$B$7))-0.000000001,0),G86),I86,1),0))</f>
        <v/>
      </c>
      <c r="N86" s="5">
        <f>IF(A86="","",IF(G86&lt;=0,IF(D86&gt;0,"Sin movimiento","Sin datos"),IF(D86&lt;J86*IF(H86="",Parámetros!$B$5,H86),"Rotura probable",IF(D86&lt;=L86,"Pedir ya",IF(AND(D86&gt;L86+M86,D86/J86&gt;Parámetros!$B$8),"Sobrestock","Correcto")))))</f>
        <v/>
      </c>
      <c r="O86" s="5">
        <f>IF(A86="","",IF(OR(N86="Rotura probable",N86="Pedir ya"),MAX(M86,ROUNDUP(L86-D86,0)),0))</f>
        <v/>
      </c>
      <c r="P86" s="6">
        <f>IF(A86="","",D86*E86)</f>
        <v/>
      </c>
      <c r="Q86" s="7">
        <f>IF(A86="","",IF(J86&gt;0,D86/J86,""))</f>
        <v/>
      </c>
      <c r="R86" s="6">
        <f>IF(A86="","",O86*E86)</f>
        <v/>
      </c>
    </row>
    <row r="87">
      <c r="A87" s="2" t="n"/>
      <c r="B87" s="2" t="n"/>
      <c r="C87" s="2" t="n"/>
      <c r="D87" s="2" t="n"/>
      <c r="E87" s="3" t="n"/>
      <c r="F87" s="3" t="n"/>
      <c r="G87" s="2" t="n"/>
      <c r="H87" s="2" t="n"/>
      <c r="I87" s="2" t="n"/>
      <c r="J87" s="4">
        <f>IF(A87="","",G87*12/365)</f>
        <v/>
      </c>
      <c r="K87" s="5">
        <f>IF(A87="","",MAX(0,ROUNDUP(Parámetros!$B$11*G87*Parámetros!$B$4*SQRT(IF(H87="",Parámetros!$B$5,H87)/(365/12))-0.000000001,0)))</f>
        <v/>
      </c>
      <c r="L87" s="5">
        <f>IF(A87="","",IF(G87&gt;0,ROUNDUP(J87*IF(H87="",Parámetros!$B$5,H87)+Parámetros!$B$11*G87*Parámetros!$B$4*SQRT(IF(H87="",Parámetros!$B$5,H87)/(365/12))-0.000000001,0),0))</f>
        <v/>
      </c>
      <c r="M87" s="5">
        <f>IF(A87="","",IF(G87&gt;0,MAX(IF(AND(E87&gt;0,Parámetros!$B$7&gt;0,Parámetros!$B$6&gt;0),ROUNDUP(SQRT(2*G87*12*Parámetros!$B$6/(E87*Parámetros!$B$7))-0.000000001,0),G87),I87,1),0))</f>
        <v/>
      </c>
      <c r="N87" s="5">
        <f>IF(A87="","",IF(G87&lt;=0,IF(D87&gt;0,"Sin movimiento","Sin datos"),IF(D87&lt;J87*IF(H87="",Parámetros!$B$5,H87),"Rotura probable",IF(D87&lt;=L87,"Pedir ya",IF(AND(D87&gt;L87+M87,D87/J87&gt;Parámetros!$B$8),"Sobrestock","Correcto")))))</f>
        <v/>
      </c>
      <c r="O87" s="5">
        <f>IF(A87="","",IF(OR(N87="Rotura probable",N87="Pedir ya"),MAX(M87,ROUNDUP(L87-D87,0)),0))</f>
        <v/>
      </c>
      <c r="P87" s="6">
        <f>IF(A87="","",D87*E87)</f>
        <v/>
      </c>
      <c r="Q87" s="7">
        <f>IF(A87="","",IF(J87&gt;0,D87/J87,""))</f>
        <v/>
      </c>
      <c r="R87" s="6">
        <f>IF(A87="","",O87*E87)</f>
        <v/>
      </c>
    </row>
    <row r="88">
      <c r="A88" s="2" t="n"/>
      <c r="B88" s="2" t="n"/>
      <c r="C88" s="2" t="n"/>
      <c r="D88" s="2" t="n"/>
      <c r="E88" s="3" t="n"/>
      <c r="F88" s="3" t="n"/>
      <c r="G88" s="2" t="n"/>
      <c r="H88" s="2" t="n"/>
      <c r="I88" s="2" t="n"/>
      <c r="J88" s="4">
        <f>IF(A88="","",G88*12/365)</f>
        <v/>
      </c>
      <c r="K88" s="5">
        <f>IF(A88="","",MAX(0,ROUNDUP(Parámetros!$B$11*G88*Parámetros!$B$4*SQRT(IF(H88="",Parámetros!$B$5,H88)/(365/12))-0.000000001,0)))</f>
        <v/>
      </c>
      <c r="L88" s="5">
        <f>IF(A88="","",IF(G88&gt;0,ROUNDUP(J88*IF(H88="",Parámetros!$B$5,H88)+Parámetros!$B$11*G88*Parámetros!$B$4*SQRT(IF(H88="",Parámetros!$B$5,H88)/(365/12))-0.000000001,0),0))</f>
        <v/>
      </c>
      <c r="M88" s="5">
        <f>IF(A88="","",IF(G88&gt;0,MAX(IF(AND(E88&gt;0,Parámetros!$B$7&gt;0,Parámetros!$B$6&gt;0),ROUNDUP(SQRT(2*G88*12*Parámetros!$B$6/(E88*Parámetros!$B$7))-0.000000001,0),G88),I88,1),0))</f>
        <v/>
      </c>
      <c r="N88" s="5">
        <f>IF(A88="","",IF(G88&lt;=0,IF(D88&gt;0,"Sin movimiento","Sin datos"),IF(D88&lt;J88*IF(H88="",Parámetros!$B$5,H88),"Rotura probable",IF(D88&lt;=L88,"Pedir ya",IF(AND(D88&gt;L88+M88,D88/J88&gt;Parámetros!$B$8),"Sobrestock","Correcto")))))</f>
        <v/>
      </c>
      <c r="O88" s="5">
        <f>IF(A88="","",IF(OR(N88="Rotura probable",N88="Pedir ya"),MAX(M88,ROUNDUP(L88-D88,0)),0))</f>
        <v/>
      </c>
      <c r="P88" s="6">
        <f>IF(A88="","",D88*E88)</f>
        <v/>
      </c>
      <c r="Q88" s="7">
        <f>IF(A88="","",IF(J88&gt;0,D88/J88,""))</f>
        <v/>
      </c>
      <c r="R88" s="6">
        <f>IF(A88="","",O88*E88)</f>
        <v/>
      </c>
    </row>
    <row r="89">
      <c r="A89" s="2" t="n"/>
      <c r="B89" s="2" t="n"/>
      <c r="C89" s="2" t="n"/>
      <c r="D89" s="2" t="n"/>
      <c r="E89" s="3" t="n"/>
      <c r="F89" s="3" t="n"/>
      <c r="G89" s="2" t="n"/>
      <c r="H89" s="2" t="n"/>
      <c r="I89" s="2" t="n"/>
      <c r="J89" s="4">
        <f>IF(A89="","",G89*12/365)</f>
        <v/>
      </c>
      <c r="K89" s="5">
        <f>IF(A89="","",MAX(0,ROUNDUP(Parámetros!$B$11*G89*Parámetros!$B$4*SQRT(IF(H89="",Parámetros!$B$5,H89)/(365/12))-0.000000001,0)))</f>
        <v/>
      </c>
      <c r="L89" s="5">
        <f>IF(A89="","",IF(G89&gt;0,ROUNDUP(J89*IF(H89="",Parámetros!$B$5,H89)+Parámetros!$B$11*G89*Parámetros!$B$4*SQRT(IF(H89="",Parámetros!$B$5,H89)/(365/12))-0.000000001,0),0))</f>
        <v/>
      </c>
      <c r="M89" s="5">
        <f>IF(A89="","",IF(G89&gt;0,MAX(IF(AND(E89&gt;0,Parámetros!$B$7&gt;0,Parámetros!$B$6&gt;0),ROUNDUP(SQRT(2*G89*12*Parámetros!$B$6/(E89*Parámetros!$B$7))-0.000000001,0),G89),I89,1),0))</f>
        <v/>
      </c>
      <c r="N89" s="5">
        <f>IF(A89="","",IF(G89&lt;=0,IF(D89&gt;0,"Sin movimiento","Sin datos"),IF(D89&lt;J89*IF(H89="",Parámetros!$B$5,H89),"Rotura probable",IF(D89&lt;=L89,"Pedir ya",IF(AND(D89&gt;L89+M89,D89/J89&gt;Parámetros!$B$8),"Sobrestock","Correcto")))))</f>
        <v/>
      </c>
      <c r="O89" s="5">
        <f>IF(A89="","",IF(OR(N89="Rotura probable",N89="Pedir ya"),MAX(M89,ROUNDUP(L89-D89,0)),0))</f>
        <v/>
      </c>
      <c r="P89" s="6">
        <f>IF(A89="","",D89*E89)</f>
        <v/>
      </c>
      <c r="Q89" s="7">
        <f>IF(A89="","",IF(J89&gt;0,D89/J89,""))</f>
        <v/>
      </c>
      <c r="R89" s="6">
        <f>IF(A89="","",O89*E89)</f>
        <v/>
      </c>
    </row>
    <row r="90">
      <c r="A90" s="2" t="n"/>
      <c r="B90" s="2" t="n"/>
      <c r="C90" s="2" t="n"/>
      <c r="D90" s="2" t="n"/>
      <c r="E90" s="3" t="n"/>
      <c r="F90" s="3" t="n"/>
      <c r="G90" s="2" t="n"/>
      <c r="H90" s="2" t="n"/>
      <c r="I90" s="2" t="n"/>
      <c r="J90" s="4">
        <f>IF(A90="","",G90*12/365)</f>
        <v/>
      </c>
      <c r="K90" s="5">
        <f>IF(A90="","",MAX(0,ROUNDUP(Parámetros!$B$11*G90*Parámetros!$B$4*SQRT(IF(H90="",Parámetros!$B$5,H90)/(365/12))-0.000000001,0)))</f>
        <v/>
      </c>
      <c r="L90" s="5">
        <f>IF(A90="","",IF(G90&gt;0,ROUNDUP(J90*IF(H90="",Parámetros!$B$5,H90)+Parámetros!$B$11*G90*Parámetros!$B$4*SQRT(IF(H90="",Parámetros!$B$5,H90)/(365/12))-0.000000001,0),0))</f>
        <v/>
      </c>
      <c r="M90" s="5">
        <f>IF(A90="","",IF(G90&gt;0,MAX(IF(AND(E90&gt;0,Parámetros!$B$7&gt;0,Parámetros!$B$6&gt;0),ROUNDUP(SQRT(2*G90*12*Parámetros!$B$6/(E90*Parámetros!$B$7))-0.000000001,0),G90),I90,1),0))</f>
        <v/>
      </c>
      <c r="N90" s="5">
        <f>IF(A90="","",IF(G90&lt;=0,IF(D90&gt;0,"Sin movimiento","Sin datos"),IF(D90&lt;J90*IF(H90="",Parámetros!$B$5,H90),"Rotura probable",IF(D90&lt;=L90,"Pedir ya",IF(AND(D90&gt;L90+M90,D90/J90&gt;Parámetros!$B$8),"Sobrestock","Correcto")))))</f>
        <v/>
      </c>
      <c r="O90" s="5">
        <f>IF(A90="","",IF(OR(N90="Rotura probable",N90="Pedir ya"),MAX(M90,ROUNDUP(L90-D90,0)),0))</f>
        <v/>
      </c>
      <c r="P90" s="6">
        <f>IF(A90="","",D90*E90)</f>
        <v/>
      </c>
      <c r="Q90" s="7">
        <f>IF(A90="","",IF(J90&gt;0,D90/J90,""))</f>
        <v/>
      </c>
      <c r="R90" s="6">
        <f>IF(A90="","",O90*E90)</f>
        <v/>
      </c>
    </row>
    <row r="91">
      <c r="A91" s="2" t="n"/>
      <c r="B91" s="2" t="n"/>
      <c r="C91" s="2" t="n"/>
      <c r="D91" s="2" t="n"/>
      <c r="E91" s="3" t="n"/>
      <c r="F91" s="3" t="n"/>
      <c r="G91" s="2" t="n"/>
      <c r="H91" s="2" t="n"/>
      <c r="I91" s="2" t="n"/>
      <c r="J91" s="4">
        <f>IF(A91="","",G91*12/365)</f>
        <v/>
      </c>
      <c r="K91" s="5">
        <f>IF(A91="","",MAX(0,ROUNDUP(Parámetros!$B$11*G91*Parámetros!$B$4*SQRT(IF(H91="",Parámetros!$B$5,H91)/(365/12))-0.000000001,0)))</f>
        <v/>
      </c>
      <c r="L91" s="5">
        <f>IF(A91="","",IF(G91&gt;0,ROUNDUP(J91*IF(H91="",Parámetros!$B$5,H91)+Parámetros!$B$11*G91*Parámetros!$B$4*SQRT(IF(H91="",Parámetros!$B$5,H91)/(365/12))-0.000000001,0),0))</f>
        <v/>
      </c>
      <c r="M91" s="5">
        <f>IF(A91="","",IF(G91&gt;0,MAX(IF(AND(E91&gt;0,Parámetros!$B$7&gt;0,Parámetros!$B$6&gt;0),ROUNDUP(SQRT(2*G91*12*Parámetros!$B$6/(E91*Parámetros!$B$7))-0.000000001,0),G91),I91,1),0))</f>
        <v/>
      </c>
      <c r="N91" s="5">
        <f>IF(A91="","",IF(G91&lt;=0,IF(D91&gt;0,"Sin movimiento","Sin datos"),IF(D91&lt;J91*IF(H91="",Parámetros!$B$5,H91),"Rotura probable",IF(D91&lt;=L91,"Pedir ya",IF(AND(D91&gt;L91+M91,D91/J91&gt;Parámetros!$B$8),"Sobrestock","Correcto")))))</f>
        <v/>
      </c>
      <c r="O91" s="5">
        <f>IF(A91="","",IF(OR(N91="Rotura probable",N91="Pedir ya"),MAX(M91,ROUNDUP(L91-D91,0)),0))</f>
        <v/>
      </c>
      <c r="P91" s="6">
        <f>IF(A91="","",D91*E91)</f>
        <v/>
      </c>
      <c r="Q91" s="7">
        <f>IF(A91="","",IF(J91&gt;0,D91/J91,""))</f>
        <v/>
      </c>
      <c r="R91" s="6">
        <f>IF(A91="","",O91*E91)</f>
        <v/>
      </c>
    </row>
    <row r="92">
      <c r="A92" s="2" t="n"/>
      <c r="B92" s="2" t="n"/>
      <c r="C92" s="2" t="n"/>
      <c r="D92" s="2" t="n"/>
      <c r="E92" s="3" t="n"/>
      <c r="F92" s="3" t="n"/>
      <c r="G92" s="2" t="n"/>
      <c r="H92" s="2" t="n"/>
      <c r="I92" s="2" t="n"/>
      <c r="J92" s="4">
        <f>IF(A92="","",G92*12/365)</f>
        <v/>
      </c>
      <c r="K92" s="5">
        <f>IF(A92="","",MAX(0,ROUNDUP(Parámetros!$B$11*G92*Parámetros!$B$4*SQRT(IF(H92="",Parámetros!$B$5,H92)/(365/12))-0.000000001,0)))</f>
        <v/>
      </c>
      <c r="L92" s="5">
        <f>IF(A92="","",IF(G92&gt;0,ROUNDUP(J92*IF(H92="",Parámetros!$B$5,H92)+Parámetros!$B$11*G92*Parámetros!$B$4*SQRT(IF(H92="",Parámetros!$B$5,H92)/(365/12))-0.000000001,0),0))</f>
        <v/>
      </c>
      <c r="M92" s="5">
        <f>IF(A92="","",IF(G92&gt;0,MAX(IF(AND(E92&gt;0,Parámetros!$B$7&gt;0,Parámetros!$B$6&gt;0),ROUNDUP(SQRT(2*G92*12*Parámetros!$B$6/(E92*Parámetros!$B$7))-0.000000001,0),G92),I92,1),0))</f>
        <v/>
      </c>
      <c r="N92" s="5">
        <f>IF(A92="","",IF(G92&lt;=0,IF(D92&gt;0,"Sin movimiento","Sin datos"),IF(D92&lt;J92*IF(H92="",Parámetros!$B$5,H92),"Rotura probable",IF(D92&lt;=L92,"Pedir ya",IF(AND(D92&gt;L92+M92,D92/J92&gt;Parámetros!$B$8),"Sobrestock","Correcto")))))</f>
        <v/>
      </c>
      <c r="O92" s="5">
        <f>IF(A92="","",IF(OR(N92="Rotura probable",N92="Pedir ya"),MAX(M92,ROUNDUP(L92-D92,0)),0))</f>
        <v/>
      </c>
      <c r="P92" s="6">
        <f>IF(A92="","",D92*E92)</f>
        <v/>
      </c>
      <c r="Q92" s="7">
        <f>IF(A92="","",IF(J92&gt;0,D92/J92,""))</f>
        <v/>
      </c>
      <c r="R92" s="6">
        <f>IF(A92="","",O92*E92)</f>
        <v/>
      </c>
    </row>
    <row r="93">
      <c r="A93" s="2" t="n"/>
      <c r="B93" s="2" t="n"/>
      <c r="C93" s="2" t="n"/>
      <c r="D93" s="2" t="n"/>
      <c r="E93" s="3" t="n"/>
      <c r="F93" s="3" t="n"/>
      <c r="G93" s="2" t="n"/>
      <c r="H93" s="2" t="n"/>
      <c r="I93" s="2" t="n"/>
      <c r="J93" s="4">
        <f>IF(A93="","",G93*12/365)</f>
        <v/>
      </c>
      <c r="K93" s="5">
        <f>IF(A93="","",MAX(0,ROUNDUP(Parámetros!$B$11*G93*Parámetros!$B$4*SQRT(IF(H93="",Parámetros!$B$5,H93)/(365/12))-0.000000001,0)))</f>
        <v/>
      </c>
      <c r="L93" s="5">
        <f>IF(A93="","",IF(G93&gt;0,ROUNDUP(J93*IF(H93="",Parámetros!$B$5,H93)+Parámetros!$B$11*G93*Parámetros!$B$4*SQRT(IF(H93="",Parámetros!$B$5,H93)/(365/12))-0.000000001,0),0))</f>
        <v/>
      </c>
      <c r="M93" s="5">
        <f>IF(A93="","",IF(G93&gt;0,MAX(IF(AND(E93&gt;0,Parámetros!$B$7&gt;0,Parámetros!$B$6&gt;0),ROUNDUP(SQRT(2*G93*12*Parámetros!$B$6/(E93*Parámetros!$B$7))-0.000000001,0),G93),I93,1),0))</f>
        <v/>
      </c>
      <c r="N93" s="5">
        <f>IF(A93="","",IF(G93&lt;=0,IF(D93&gt;0,"Sin movimiento","Sin datos"),IF(D93&lt;J93*IF(H93="",Parámetros!$B$5,H93),"Rotura probable",IF(D93&lt;=L93,"Pedir ya",IF(AND(D93&gt;L93+M93,D93/J93&gt;Parámetros!$B$8),"Sobrestock","Correcto")))))</f>
        <v/>
      </c>
      <c r="O93" s="5">
        <f>IF(A93="","",IF(OR(N93="Rotura probable",N93="Pedir ya"),MAX(M93,ROUNDUP(L93-D93,0)),0))</f>
        <v/>
      </c>
      <c r="P93" s="6">
        <f>IF(A93="","",D93*E93)</f>
        <v/>
      </c>
      <c r="Q93" s="7">
        <f>IF(A93="","",IF(J93&gt;0,D93/J93,""))</f>
        <v/>
      </c>
      <c r="R93" s="6">
        <f>IF(A93="","",O93*E93)</f>
        <v/>
      </c>
    </row>
    <row r="94">
      <c r="A94" s="2" t="n"/>
      <c r="B94" s="2" t="n"/>
      <c r="C94" s="2" t="n"/>
      <c r="D94" s="2" t="n"/>
      <c r="E94" s="3" t="n"/>
      <c r="F94" s="3" t="n"/>
      <c r="G94" s="2" t="n"/>
      <c r="H94" s="2" t="n"/>
      <c r="I94" s="2" t="n"/>
      <c r="J94" s="4">
        <f>IF(A94="","",G94*12/365)</f>
        <v/>
      </c>
      <c r="K94" s="5">
        <f>IF(A94="","",MAX(0,ROUNDUP(Parámetros!$B$11*G94*Parámetros!$B$4*SQRT(IF(H94="",Parámetros!$B$5,H94)/(365/12))-0.000000001,0)))</f>
        <v/>
      </c>
      <c r="L94" s="5">
        <f>IF(A94="","",IF(G94&gt;0,ROUNDUP(J94*IF(H94="",Parámetros!$B$5,H94)+Parámetros!$B$11*G94*Parámetros!$B$4*SQRT(IF(H94="",Parámetros!$B$5,H94)/(365/12))-0.000000001,0),0))</f>
        <v/>
      </c>
      <c r="M94" s="5">
        <f>IF(A94="","",IF(G94&gt;0,MAX(IF(AND(E94&gt;0,Parámetros!$B$7&gt;0,Parámetros!$B$6&gt;0),ROUNDUP(SQRT(2*G94*12*Parámetros!$B$6/(E94*Parámetros!$B$7))-0.000000001,0),G94),I94,1),0))</f>
        <v/>
      </c>
      <c r="N94" s="5">
        <f>IF(A94="","",IF(G94&lt;=0,IF(D94&gt;0,"Sin movimiento","Sin datos"),IF(D94&lt;J94*IF(H94="",Parámetros!$B$5,H94),"Rotura probable",IF(D94&lt;=L94,"Pedir ya",IF(AND(D94&gt;L94+M94,D94/J94&gt;Parámetros!$B$8),"Sobrestock","Correcto")))))</f>
        <v/>
      </c>
      <c r="O94" s="5">
        <f>IF(A94="","",IF(OR(N94="Rotura probable",N94="Pedir ya"),MAX(M94,ROUNDUP(L94-D94,0)),0))</f>
        <v/>
      </c>
      <c r="P94" s="6">
        <f>IF(A94="","",D94*E94)</f>
        <v/>
      </c>
      <c r="Q94" s="7">
        <f>IF(A94="","",IF(J94&gt;0,D94/J94,""))</f>
        <v/>
      </c>
      <c r="R94" s="6">
        <f>IF(A94="","",O94*E94)</f>
        <v/>
      </c>
    </row>
    <row r="95">
      <c r="A95" s="2" t="n"/>
      <c r="B95" s="2" t="n"/>
      <c r="C95" s="2" t="n"/>
      <c r="D95" s="2" t="n"/>
      <c r="E95" s="3" t="n"/>
      <c r="F95" s="3" t="n"/>
      <c r="G95" s="2" t="n"/>
      <c r="H95" s="2" t="n"/>
      <c r="I95" s="2" t="n"/>
      <c r="J95" s="4">
        <f>IF(A95="","",G95*12/365)</f>
        <v/>
      </c>
      <c r="K95" s="5">
        <f>IF(A95="","",MAX(0,ROUNDUP(Parámetros!$B$11*G95*Parámetros!$B$4*SQRT(IF(H95="",Parámetros!$B$5,H95)/(365/12))-0.000000001,0)))</f>
        <v/>
      </c>
      <c r="L95" s="5">
        <f>IF(A95="","",IF(G95&gt;0,ROUNDUP(J95*IF(H95="",Parámetros!$B$5,H95)+Parámetros!$B$11*G95*Parámetros!$B$4*SQRT(IF(H95="",Parámetros!$B$5,H95)/(365/12))-0.000000001,0),0))</f>
        <v/>
      </c>
      <c r="M95" s="5">
        <f>IF(A95="","",IF(G95&gt;0,MAX(IF(AND(E95&gt;0,Parámetros!$B$7&gt;0,Parámetros!$B$6&gt;0),ROUNDUP(SQRT(2*G95*12*Parámetros!$B$6/(E95*Parámetros!$B$7))-0.000000001,0),G95),I95,1),0))</f>
        <v/>
      </c>
      <c r="N95" s="5">
        <f>IF(A95="","",IF(G95&lt;=0,IF(D95&gt;0,"Sin movimiento","Sin datos"),IF(D95&lt;J95*IF(H95="",Parámetros!$B$5,H95),"Rotura probable",IF(D95&lt;=L95,"Pedir ya",IF(AND(D95&gt;L95+M95,D95/J95&gt;Parámetros!$B$8),"Sobrestock","Correcto")))))</f>
        <v/>
      </c>
      <c r="O95" s="5">
        <f>IF(A95="","",IF(OR(N95="Rotura probable",N95="Pedir ya"),MAX(M95,ROUNDUP(L95-D95,0)),0))</f>
        <v/>
      </c>
      <c r="P95" s="6">
        <f>IF(A95="","",D95*E95)</f>
        <v/>
      </c>
      <c r="Q95" s="7">
        <f>IF(A95="","",IF(J95&gt;0,D95/J95,""))</f>
        <v/>
      </c>
      <c r="R95" s="6">
        <f>IF(A95="","",O95*E95)</f>
        <v/>
      </c>
    </row>
    <row r="96">
      <c r="A96" s="2" t="n"/>
      <c r="B96" s="2" t="n"/>
      <c r="C96" s="2" t="n"/>
      <c r="D96" s="2" t="n"/>
      <c r="E96" s="3" t="n"/>
      <c r="F96" s="3" t="n"/>
      <c r="G96" s="2" t="n"/>
      <c r="H96" s="2" t="n"/>
      <c r="I96" s="2" t="n"/>
      <c r="J96" s="4">
        <f>IF(A96="","",G96*12/365)</f>
        <v/>
      </c>
      <c r="K96" s="5">
        <f>IF(A96="","",MAX(0,ROUNDUP(Parámetros!$B$11*G96*Parámetros!$B$4*SQRT(IF(H96="",Parámetros!$B$5,H96)/(365/12))-0.000000001,0)))</f>
        <v/>
      </c>
      <c r="L96" s="5">
        <f>IF(A96="","",IF(G96&gt;0,ROUNDUP(J96*IF(H96="",Parámetros!$B$5,H96)+Parámetros!$B$11*G96*Parámetros!$B$4*SQRT(IF(H96="",Parámetros!$B$5,H96)/(365/12))-0.000000001,0),0))</f>
        <v/>
      </c>
      <c r="M96" s="5">
        <f>IF(A96="","",IF(G96&gt;0,MAX(IF(AND(E96&gt;0,Parámetros!$B$7&gt;0,Parámetros!$B$6&gt;0),ROUNDUP(SQRT(2*G96*12*Parámetros!$B$6/(E96*Parámetros!$B$7))-0.000000001,0),G96),I96,1),0))</f>
        <v/>
      </c>
      <c r="N96" s="5">
        <f>IF(A96="","",IF(G96&lt;=0,IF(D96&gt;0,"Sin movimiento","Sin datos"),IF(D96&lt;J96*IF(H96="",Parámetros!$B$5,H96),"Rotura probable",IF(D96&lt;=L96,"Pedir ya",IF(AND(D96&gt;L96+M96,D96/J96&gt;Parámetros!$B$8),"Sobrestock","Correcto")))))</f>
        <v/>
      </c>
      <c r="O96" s="5">
        <f>IF(A96="","",IF(OR(N96="Rotura probable",N96="Pedir ya"),MAX(M96,ROUNDUP(L96-D96,0)),0))</f>
        <v/>
      </c>
      <c r="P96" s="6">
        <f>IF(A96="","",D96*E96)</f>
        <v/>
      </c>
      <c r="Q96" s="7">
        <f>IF(A96="","",IF(J96&gt;0,D96/J96,""))</f>
        <v/>
      </c>
      <c r="R96" s="6">
        <f>IF(A96="","",O96*E96)</f>
        <v/>
      </c>
    </row>
    <row r="97">
      <c r="A97" s="2" t="n"/>
      <c r="B97" s="2" t="n"/>
      <c r="C97" s="2" t="n"/>
      <c r="D97" s="2" t="n"/>
      <c r="E97" s="3" t="n"/>
      <c r="F97" s="3" t="n"/>
      <c r="G97" s="2" t="n"/>
      <c r="H97" s="2" t="n"/>
      <c r="I97" s="2" t="n"/>
      <c r="J97" s="4">
        <f>IF(A97="","",G97*12/365)</f>
        <v/>
      </c>
      <c r="K97" s="5">
        <f>IF(A97="","",MAX(0,ROUNDUP(Parámetros!$B$11*G97*Parámetros!$B$4*SQRT(IF(H97="",Parámetros!$B$5,H97)/(365/12))-0.000000001,0)))</f>
        <v/>
      </c>
      <c r="L97" s="5">
        <f>IF(A97="","",IF(G97&gt;0,ROUNDUP(J97*IF(H97="",Parámetros!$B$5,H97)+Parámetros!$B$11*G97*Parámetros!$B$4*SQRT(IF(H97="",Parámetros!$B$5,H97)/(365/12))-0.000000001,0),0))</f>
        <v/>
      </c>
      <c r="M97" s="5">
        <f>IF(A97="","",IF(G97&gt;0,MAX(IF(AND(E97&gt;0,Parámetros!$B$7&gt;0,Parámetros!$B$6&gt;0),ROUNDUP(SQRT(2*G97*12*Parámetros!$B$6/(E97*Parámetros!$B$7))-0.000000001,0),G97),I97,1),0))</f>
        <v/>
      </c>
      <c r="N97" s="5">
        <f>IF(A97="","",IF(G97&lt;=0,IF(D97&gt;0,"Sin movimiento","Sin datos"),IF(D97&lt;J97*IF(H97="",Parámetros!$B$5,H97),"Rotura probable",IF(D97&lt;=L97,"Pedir ya",IF(AND(D97&gt;L97+M97,D97/J97&gt;Parámetros!$B$8),"Sobrestock","Correcto")))))</f>
        <v/>
      </c>
      <c r="O97" s="5">
        <f>IF(A97="","",IF(OR(N97="Rotura probable",N97="Pedir ya"),MAX(M97,ROUNDUP(L97-D97,0)),0))</f>
        <v/>
      </c>
      <c r="P97" s="6">
        <f>IF(A97="","",D97*E97)</f>
        <v/>
      </c>
      <c r="Q97" s="7">
        <f>IF(A97="","",IF(J97&gt;0,D97/J97,""))</f>
        <v/>
      </c>
      <c r="R97" s="6">
        <f>IF(A97="","",O97*E97)</f>
        <v/>
      </c>
    </row>
    <row r="98">
      <c r="A98" s="2" t="n"/>
      <c r="B98" s="2" t="n"/>
      <c r="C98" s="2" t="n"/>
      <c r="D98" s="2" t="n"/>
      <c r="E98" s="3" t="n"/>
      <c r="F98" s="3" t="n"/>
      <c r="G98" s="2" t="n"/>
      <c r="H98" s="2" t="n"/>
      <c r="I98" s="2" t="n"/>
      <c r="J98" s="4">
        <f>IF(A98="","",G98*12/365)</f>
        <v/>
      </c>
      <c r="K98" s="5">
        <f>IF(A98="","",MAX(0,ROUNDUP(Parámetros!$B$11*G98*Parámetros!$B$4*SQRT(IF(H98="",Parámetros!$B$5,H98)/(365/12))-0.000000001,0)))</f>
        <v/>
      </c>
      <c r="L98" s="5">
        <f>IF(A98="","",IF(G98&gt;0,ROUNDUP(J98*IF(H98="",Parámetros!$B$5,H98)+Parámetros!$B$11*G98*Parámetros!$B$4*SQRT(IF(H98="",Parámetros!$B$5,H98)/(365/12))-0.000000001,0),0))</f>
        <v/>
      </c>
      <c r="M98" s="5">
        <f>IF(A98="","",IF(G98&gt;0,MAX(IF(AND(E98&gt;0,Parámetros!$B$7&gt;0,Parámetros!$B$6&gt;0),ROUNDUP(SQRT(2*G98*12*Parámetros!$B$6/(E98*Parámetros!$B$7))-0.000000001,0),G98),I98,1),0))</f>
        <v/>
      </c>
      <c r="N98" s="5">
        <f>IF(A98="","",IF(G98&lt;=0,IF(D98&gt;0,"Sin movimiento","Sin datos"),IF(D98&lt;J98*IF(H98="",Parámetros!$B$5,H98),"Rotura probable",IF(D98&lt;=L98,"Pedir ya",IF(AND(D98&gt;L98+M98,D98/J98&gt;Parámetros!$B$8),"Sobrestock","Correcto")))))</f>
        <v/>
      </c>
      <c r="O98" s="5">
        <f>IF(A98="","",IF(OR(N98="Rotura probable",N98="Pedir ya"),MAX(M98,ROUNDUP(L98-D98,0)),0))</f>
        <v/>
      </c>
      <c r="P98" s="6">
        <f>IF(A98="","",D98*E98)</f>
        <v/>
      </c>
      <c r="Q98" s="7">
        <f>IF(A98="","",IF(J98&gt;0,D98/J98,""))</f>
        <v/>
      </c>
      <c r="R98" s="6">
        <f>IF(A98="","",O98*E98)</f>
        <v/>
      </c>
    </row>
    <row r="99">
      <c r="A99" s="2" t="n"/>
      <c r="B99" s="2" t="n"/>
      <c r="C99" s="2" t="n"/>
      <c r="D99" s="2" t="n"/>
      <c r="E99" s="3" t="n"/>
      <c r="F99" s="3" t="n"/>
      <c r="G99" s="2" t="n"/>
      <c r="H99" s="2" t="n"/>
      <c r="I99" s="2" t="n"/>
      <c r="J99" s="4">
        <f>IF(A99="","",G99*12/365)</f>
        <v/>
      </c>
      <c r="K99" s="5">
        <f>IF(A99="","",MAX(0,ROUNDUP(Parámetros!$B$11*G99*Parámetros!$B$4*SQRT(IF(H99="",Parámetros!$B$5,H99)/(365/12))-0.000000001,0)))</f>
        <v/>
      </c>
      <c r="L99" s="5">
        <f>IF(A99="","",IF(G99&gt;0,ROUNDUP(J99*IF(H99="",Parámetros!$B$5,H99)+Parámetros!$B$11*G99*Parámetros!$B$4*SQRT(IF(H99="",Parámetros!$B$5,H99)/(365/12))-0.000000001,0),0))</f>
        <v/>
      </c>
      <c r="M99" s="5">
        <f>IF(A99="","",IF(G99&gt;0,MAX(IF(AND(E99&gt;0,Parámetros!$B$7&gt;0,Parámetros!$B$6&gt;0),ROUNDUP(SQRT(2*G99*12*Parámetros!$B$6/(E99*Parámetros!$B$7))-0.000000001,0),G99),I99,1),0))</f>
        <v/>
      </c>
      <c r="N99" s="5">
        <f>IF(A99="","",IF(G99&lt;=0,IF(D99&gt;0,"Sin movimiento","Sin datos"),IF(D99&lt;J99*IF(H99="",Parámetros!$B$5,H99),"Rotura probable",IF(D99&lt;=L99,"Pedir ya",IF(AND(D99&gt;L99+M99,D99/J99&gt;Parámetros!$B$8),"Sobrestock","Correcto")))))</f>
        <v/>
      </c>
      <c r="O99" s="5">
        <f>IF(A99="","",IF(OR(N99="Rotura probable",N99="Pedir ya"),MAX(M99,ROUNDUP(L99-D99,0)),0))</f>
        <v/>
      </c>
      <c r="P99" s="6">
        <f>IF(A99="","",D99*E99)</f>
        <v/>
      </c>
      <c r="Q99" s="7">
        <f>IF(A99="","",IF(J99&gt;0,D99/J99,""))</f>
        <v/>
      </c>
      <c r="R99" s="6">
        <f>IF(A99="","",O99*E99)</f>
        <v/>
      </c>
    </row>
    <row r="100">
      <c r="A100" s="2" t="n"/>
      <c r="B100" s="2" t="n"/>
      <c r="C100" s="2" t="n"/>
      <c r="D100" s="2" t="n"/>
      <c r="E100" s="3" t="n"/>
      <c r="F100" s="3" t="n"/>
      <c r="G100" s="2" t="n"/>
      <c r="H100" s="2" t="n"/>
      <c r="I100" s="2" t="n"/>
      <c r="J100" s="4">
        <f>IF(A100="","",G100*12/365)</f>
        <v/>
      </c>
      <c r="K100" s="5">
        <f>IF(A100="","",MAX(0,ROUNDUP(Parámetros!$B$11*G100*Parámetros!$B$4*SQRT(IF(H100="",Parámetros!$B$5,H100)/(365/12))-0.000000001,0)))</f>
        <v/>
      </c>
      <c r="L100" s="5">
        <f>IF(A100="","",IF(G100&gt;0,ROUNDUP(J100*IF(H100="",Parámetros!$B$5,H100)+Parámetros!$B$11*G100*Parámetros!$B$4*SQRT(IF(H100="",Parámetros!$B$5,H100)/(365/12))-0.000000001,0),0))</f>
        <v/>
      </c>
      <c r="M100" s="5">
        <f>IF(A100="","",IF(G100&gt;0,MAX(IF(AND(E100&gt;0,Parámetros!$B$7&gt;0,Parámetros!$B$6&gt;0),ROUNDUP(SQRT(2*G100*12*Parámetros!$B$6/(E100*Parámetros!$B$7))-0.000000001,0),G100),I100,1),0))</f>
        <v/>
      </c>
      <c r="N100" s="5">
        <f>IF(A100="","",IF(G100&lt;=0,IF(D100&gt;0,"Sin movimiento","Sin datos"),IF(D100&lt;J100*IF(H100="",Parámetros!$B$5,H100),"Rotura probable",IF(D100&lt;=L100,"Pedir ya",IF(AND(D100&gt;L100+M100,D100/J100&gt;Parámetros!$B$8),"Sobrestock","Correcto")))))</f>
        <v/>
      </c>
      <c r="O100" s="5">
        <f>IF(A100="","",IF(OR(N100="Rotura probable",N100="Pedir ya"),MAX(M100,ROUNDUP(L100-D100,0)),0))</f>
        <v/>
      </c>
      <c r="P100" s="6">
        <f>IF(A100="","",D100*E100)</f>
        <v/>
      </c>
      <c r="Q100" s="7">
        <f>IF(A100="","",IF(J100&gt;0,D100/J100,""))</f>
        <v/>
      </c>
      <c r="R100" s="6">
        <f>IF(A100="","",O100*E100)</f>
        <v/>
      </c>
    </row>
    <row r="101">
      <c r="A101" s="2" t="n"/>
      <c r="B101" s="2" t="n"/>
      <c r="C101" s="2" t="n"/>
      <c r="D101" s="2" t="n"/>
      <c r="E101" s="3" t="n"/>
      <c r="F101" s="3" t="n"/>
      <c r="G101" s="2" t="n"/>
      <c r="H101" s="2" t="n"/>
      <c r="I101" s="2" t="n"/>
      <c r="J101" s="4">
        <f>IF(A101="","",G101*12/365)</f>
        <v/>
      </c>
      <c r="K101" s="5">
        <f>IF(A101="","",MAX(0,ROUNDUP(Parámetros!$B$11*G101*Parámetros!$B$4*SQRT(IF(H101="",Parámetros!$B$5,H101)/(365/12))-0.000000001,0)))</f>
        <v/>
      </c>
      <c r="L101" s="5">
        <f>IF(A101="","",IF(G101&gt;0,ROUNDUP(J101*IF(H101="",Parámetros!$B$5,H101)+Parámetros!$B$11*G101*Parámetros!$B$4*SQRT(IF(H101="",Parámetros!$B$5,H101)/(365/12))-0.000000001,0),0))</f>
        <v/>
      </c>
      <c r="M101" s="5">
        <f>IF(A101="","",IF(G101&gt;0,MAX(IF(AND(E101&gt;0,Parámetros!$B$7&gt;0,Parámetros!$B$6&gt;0),ROUNDUP(SQRT(2*G101*12*Parámetros!$B$6/(E101*Parámetros!$B$7))-0.000000001,0),G101),I101,1),0))</f>
        <v/>
      </c>
      <c r="N101" s="5">
        <f>IF(A101="","",IF(G101&lt;=0,IF(D101&gt;0,"Sin movimiento","Sin datos"),IF(D101&lt;J101*IF(H101="",Parámetros!$B$5,H101),"Rotura probable",IF(D101&lt;=L101,"Pedir ya",IF(AND(D101&gt;L101+M101,D101/J101&gt;Parámetros!$B$8),"Sobrestock","Correcto")))))</f>
        <v/>
      </c>
      <c r="O101" s="5">
        <f>IF(A101="","",IF(OR(N101="Rotura probable",N101="Pedir ya"),MAX(M101,ROUNDUP(L101-D101,0)),0))</f>
        <v/>
      </c>
      <c r="P101" s="6">
        <f>IF(A101="","",D101*E101)</f>
        <v/>
      </c>
      <c r="Q101" s="7">
        <f>IF(A101="","",IF(J101&gt;0,D101/J101,""))</f>
        <v/>
      </c>
      <c r="R101" s="6">
        <f>IF(A101="","",O101*E101)</f>
        <v/>
      </c>
    </row>
    <row r="102">
      <c r="A102" s="2" t="n"/>
      <c r="B102" s="2" t="n"/>
      <c r="C102" s="2" t="n"/>
      <c r="D102" s="2" t="n"/>
      <c r="E102" s="3" t="n"/>
      <c r="F102" s="3" t="n"/>
      <c r="G102" s="2" t="n"/>
      <c r="H102" s="2" t="n"/>
      <c r="I102" s="2" t="n"/>
      <c r="J102" s="4">
        <f>IF(A102="","",G102*12/365)</f>
        <v/>
      </c>
      <c r="K102" s="5">
        <f>IF(A102="","",MAX(0,ROUNDUP(Parámetros!$B$11*G102*Parámetros!$B$4*SQRT(IF(H102="",Parámetros!$B$5,H102)/(365/12))-0.000000001,0)))</f>
        <v/>
      </c>
      <c r="L102" s="5">
        <f>IF(A102="","",IF(G102&gt;0,ROUNDUP(J102*IF(H102="",Parámetros!$B$5,H102)+Parámetros!$B$11*G102*Parámetros!$B$4*SQRT(IF(H102="",Parámetros!$B$5,H102)/(365/12))-0.000000001,0),0))</f>
        <v/>
      </c>
      <c r="M102" s="5">
        <f>IF(A102="","",IF(G102&gt;0,MAX(IF(AND(E102&gt;0,Parámetros!$B$7&gt;0,Parámetros!$B$6&gt;0),ROUNDUP(SQRT(2*G102*12*Parámetros!$B$6/(E102*Parámetros!$B$7))-0.000000001,0),G102),I102,1),0))</f>
        <v/>
      </c>
      <c r="N102" s="5">
        <f>IF(A102="","",IF(G102&lt;=0,IF(D102&gt;0,"Sin movimiento","Sin datos"),IF(D102&lt;J102*IF(H102="",Parámetros!$B$5,H102),"Rotura probable",IF(D102&lt;=L102,"Pedir ya",IF(AND(D102&gt;L102+M102,D102/J102&gt;Parámetros!$B$8),"Sobrestock","Correcto")))))</f>
        <v/>
      </c>
      <c r="O102" s="5">
        <f>IF(A102="","",IF(OR(N102="Rotura probable",N102="Pedir ya"),MAX(M102,ROUNDUP(L102-D102,0)),0))</f>
        <v/>
      </c>
      <c r="P102" s="6">
        <f>IF(A102="","",D102*E102)</f>
        <v/>
      </c>
      <c r="Q102" s="7">
        <f>IF(A102="","",IF(J102&gt;0,D102/J102,""))</f>
        <v/>
      </c>
      <c r="R102" s="6">
        <f>IF(A102="","",O102*E102)</f>
        <v/>
      </c>
    </row>
    <row r="103">
      <c r="A103" s="2" t="n"/>
      <c r="B103" s="2" t="n"/>
      <c r="C103" s="2" t="n"/>
      <c r="D103" s="2" t="n"/>
      <c r="E103" s="3" t="n"/>
      <c r="F103" s="3" t="n"/>
      <c r="G103" s="2" t="n"/>
      <c r="H103" s="2" t="n"/>
      <c r="I103" s="2" t="n"/>
      <c r="J103" s="4">
        <f>IF(A103="","",G103*12/365)</f>
        <v/>
      </c>
      <c r="K103" s="5">
        <f>IF(A103="","",MAX(0,ROUNDUP(Parámetros!$B$11*G103*Parámetros!$B$4*SQRT(IF(H103="",Parámetros!$B$5,H103)/(365/12))-0.000000001,0)))</f>
        <v/>
      </c>
      <c r="L103" s="5">
        <f>IF(A103="","",IF(G103&gt;0,ROUNDUP(J103*IF(H103="",Parámetros!$B$5,H103)+Parámetros!$B$11*G103*Parámetros!$B$4*SQRT(IF(H103="",Parámetros!$B$5,H103)/(365/12))-0.000000001,0),0))</f>
        <v/>
      </c>
      <c r="M103" s="5">
        <f>IF(A103="","",IF(G103&gt;0,MAX(IF(AND(E103&gt;0,Parámetros!$B$7&gt;0,Parámetros!$B$6&gt;0),ROUNDUP(SQRT(2*G103*12*Parámetros!$B$6/(E103*Parámetros!$B$7))-0.000000001,0),G103),I103,1),0))</f>
        <v/>
      </c>
      <c r="N103" s="5">
        <f>IF(A103="","",IF(G103&lt;=0,IF(D103&gt;0,"Sin movimiento","Sin datos"),IF(D103&lt;J103*IF(H103="",Parámetros!$B$5,H103),"Rotura probable",IF(D103&lt;=L103,"Pedir ya",IF(AND(D103&gt;L103+M103,D103/J103&gt;Parámetros!$B$8),"Sobrestock","Correcto")))))</f>
        <v/>
      </c>
      <c r="O103" s="5">
        <f>IF(A103="","",IF(OR(N103="Rotura probable",N103="Pedir ya"),MAX(M103,ROUNDUP(L103-D103,0)),0))</f>
        <v/>
      </c>
      <c r="P103" s="6">
        <f>IF(A103="","",D103*E103)</f>
        <v/>
      </c>
      <c r="Q103" s="7">
        <f>IF(A103="","",IF(J103&gt;0,D103/J103,""))</f>
        <v/>
      </c>
      <c r="R103" s="6">
        <f>IF(A103="","",O103*E103)</f>
        <v/>
      </c>
    </row>
    <row r="104">
      <c r="A104" s="2" t="n"/>
      <c r="B104" s="2" t="n"/>
      <c r="C104" s="2" t="n"/>
      <c r="D104" s="2" t="n"/>
      <c r="E104" s="3" t="n"/>
      <c r="F104" s="3" t="n"/>
      <c r="G104" s="2" t="n"/>
      <c r="H104" s="2" t="n"/>
      <c r="I104" s="2" t="n"/>
      <c r="J104" s="4">
        <f>IF(A104="","",G104*12/365)</f>
        <v/>
      </c>
      <c r="K104" s="5">
        <f>IF(A104="","",MAX(0,ROUNDUP(Parámetros!$B$11*G104*Parámetros!$B$4*SQRT(IF(H104="",Parámetros!$B$5,H104)/(365/12))-0.000000001,0)))</f>
        <v/>
      </c>
      <c r="L104" s="5">
        <f>IF(A104="","",IF(G104&gt;0,ROUNDUP(J104*IF(H104="",Parámetros!$B$5,H104)+Parámetros!$B$11*G104*Parámetros!$B$4*SQRT(IF(H104="",Parámetros!$B$5,H104)/(365/12))-0.000000001,0),0))</f>
        <v/>
      </c>
      <c r="M104" s="5">
        <f>IF(A104="","",IF(G104&gt;0,MAX(IF(AND(E104&gt;0,Parámetros!$B$7&gt;0,Parámetros!$B$6&gt;0),ROUNDUP(SQRT(2*G104*12*Parámetros!$B$6/(E104*Parámetros!$B$7))-0.000000001,0),G104),I104,1),0))</f>
        <v/>
      </c>
      <c r="N104" s="5">
        <f>IF(A104="","",IF(G104&lt;=0,IF(D104&gt;0,"Sin movimiento","Sin datos"),IF(D104&lt;J104*IF(H104="",Parámetros!$B$5,H104),"Rotura probable",IF(D104&lt;=L104,"Pedir ya",IF(AND(D104&gt;L104+M104,D104/J104&gt;Parámetros!$B$8),"Sobrestock","Correcto")))))</f>
        <v/>
      </c>
      <c r="O104" s="5">
        <f>IF(A104="","",IF(OR(N104="Rotura probable",N104="Pedir ya"),MAX(M104,ROUNDUP(L104-D104,0)),0))</f>
        <v/>
      </c>
      <c r="P104" s="6">
        <f>IF(A104="","",D104*E104)</f>
        <v/>
      </c>
      <c r="Q104" s="7">
        <f>IF(A104="","",IF(J104&gt;0,D104/J104,""))</f>
        <v/>
      </c>
      <c r="R104" s="6">
        <f>IF(A104="","",O104*E104)</f>
        <v/>
      </c>
    </row>
    <row r="105">
      <c r="A105" s="2" t="n"/>
      <c r="B105" s="2" t="n"/>
      <c r="C105" s="2" t="n"/>
      <c r="D105" s="2" t="n"/>
      <c r="E105" s="3" t="n"/>
      <c r="F105" s="3" t="n"/>
      <c r="G105" s="2" t="n"/>
      <c r="H105" s="2" t="n"/>
      <c r="I105" s="2" t="n"/>
      <c r="J105" s="4">
        <f>IF(A105="","",G105*12/365)</f>
        <v/>
      </c>
      <c r="K105" s="5">
        <f>IF(A105="","",MAX(0,ROUNDUP(Parámetros!$B$11*G105*Parámetros!$B$4*SQRT(IF(H105="",Parámetros!$B$5,H105)/(365/12))-0.000000001,0)))</f>
        <v/>
      </c>
      <c r="L105" s="5">
        <f>IF(A105="","",IF(G105&gt;0,ROUNDUP(J105*IF(H105="",Parámetros!$B$5,H105)+Parámetros!$B$11*G105*Parámetros!$B$4*SQRT(IF(H105="",Parámetros!$B$5,H105)/(365/12))-0.000000001,0),0))</f>
        <v/>
      </c>
      <c r="M105" s="5">
        <f>IF(A105="","",IF(G105&gt;0,MAX(IF(AND(E105&gt;0,Parámetros!$B$7&gt;0,Parámetros!$B$6&gt;0),ROUNDUP(SQRT(2*G105*12*Parámetros!$B$6/(E105*Parámetros!$B$7))-0.000000001,0),G105),I105,1),0))</f>
        <v/>
      </c>
      <c r="N105" s="5">
        <f>IF(A105="","",IF(G105&lt;=0,IF(D105&gt;0,"Sin movimiento","Sin datos"),IF(D105&lt;J105*IF(H105="",Parámetros!$B$5,H105),"Rotura probable",IF(D105&lt;=L105,"Pedir ya",IF(AND(D105&gt;L105+M105,D105/J105&gt;Parámetros!$B$8),"Sobrestock","Correcto")))))</f>
        <v/>
      </c>
      <c r="O105" s="5">
        <f>IF(A105="","",IF(OR(N105="Rotura probable",N105="Pedir ya"),MAX(M105,ROUNDUP(L105-D105,0)),0))</f>
        <v/>
      </c>
      <c r="P105" s="6">
        <f>IF(A105="","",D105*E105)</f>
        <v/>
      </c>
      <c r="Q105" s="7">
        <f>IF(A105="","",IF(J105&gt;0,D105/J105,""))</f>
        <v/>
      </c>
      <c r="R105" s="6">
        <f>IF(A105="","",O105*E105)</f>
        <v/>
      </c>
    </row>
    <row r="106">
      <c r="A106" s="2" t="n"/>
      <c r="B106" s="2" t="n"/>
      <c r="C106" s="2" t="n"/>
      <c r="D106" s="2" t="n"/>
      <c r="E106" s="3" t="n"/>
      <c r="F106" s="3" t="n"/>
      <c r="G106" s="2" t="n"/>
      <c r="H106" s="2" t="n"/>
      <c r="I106" s="2" t="n"/>
      <c r="J106" s="4">
        <f>IF(A106="","",G106*12/365)</f>
        <v/>
      </c>
      <c r="K106" s="5">
        <f>IF(A106="","",MAX(0,ROUNDUP(Parámetros!$B$11*G106*Parámetros!$B$4*SQRT(IF(H106="",Parámetros!$B$5,H106)/(365/12))-0.000000001,0)))</f>
        <v/>
      </c>
      <c r="L106" s="5">
        <f>IF(A106="","",IF(G106&gt;0,ROUNDUP(J106*IF(H106="",Parámetros!$B$5,H106)+Parámetros!$B$11*G106*Parámetros!$B$4*SQRT(IF(H106="",Parámetros!$B$5,H106)/(365/12))-0.000000001,0),0))</f>
        <v/>
      </c>
      <c r="M106" s="5">
        <f>IF(A106="","",IF(G106&gt;0,MAX(IF(AND(E106&gt;0,Parámetros!$B$7&gt;0,Parámetros!$B$6&gt;0),ROUNDUP(SQRT(2*G106*12*Parámetros!$B$6/(E106*Parámetros!$B$7))-0.000000001,0),G106),I106,1),0))</f>
        <v/>
      </c>
      <c r="N106" s="5">
        <f>IF(A106="","",IF(G106&lt;=0,IF(D106&gt;0,"Sin movimiento","Sin datos"),IF(D106&lt;J106*IF(H106="",Parámetros!$B$5,H106),"Rotura probable",IF(D106&lt;=L106,"Pedir ya",IF(AND(D106&gt;L106+M106,D106/J106&gt;Parámetros!$B$8),"Sobrestock","Correcto")))))</f>
        <v/>
      </c>
      <c r="O106" s="5">
        <f>IF(A106="","",IF(OR(N106="Rotura probable",N106="Pedir ya"),MAX(M106,ROUNDUP(L106-D106,0)),0))</f>
        <v/>
      </c>
      <c r="P106" s="6">
        <f>IF(A106="","",D106*E106)</f>
        <v/>
      </c>
      <c r="Q106" s="7">
        <f>IF(A106="","",IF(J106&gt;0,D106/J106,""))</f>
        <v/>
      </c>
      <c r="R106" s="6">
        <f>IF(A106="","",O106*E106)</f>
        <v/>
      </c>
    </row>
    <row r="107">
      <c r="A107" s="2" t="n"/>
      <c r="B107" s="2" t="n"/>
      <c r="C107" s="2" t="n"/>
      <c r="D107" s="2" t="n"/>
      <c r="E107" s="3" t="n"/>
      <c r="F107" s="3" t="n"/>
      <c r="G107" s="2" t="n"/>
      <c r="H107" s="2" t="n"/>
      <c r="I107" s="2" t="n"/>
      <c r="J107" s="4">
        <f>IF(A107="","",G107*12/365)</f>
        <v/>
      </c>
      <c r="K107" s="5">
        <f>IF(A107="","",MAX(0,ROUNDUP(Parámetros!$B$11*G107*Parámetros!$B$4*SQRT(IF(H107="",Parámetros!$B$5,H107)/(365/12))-0.000000001,0)))</f>
        <v/>
      </c>
      <c r="L107" s="5">
        <f>IF(A107="","",IF(G107&gt;0,ROUNDUP(J107*IF(H107="",Parámetros!$B$5,H107)+Parámetros!$B$11*G107*Parámetros!$B$4*SQRT(IF(H107="",Parámetros!$B$5,H107)/(365/12))-0.000000001,0),0))</f>
        <v/>
      </c>
      <c r="M107" s="5">
        <f>IF(A107="","",IF(G107&gt;0,MAX(IF(AND(E107&gt;0,Parámetros!$B$7&gt;0,Parámetros!$B$6&gt;0),ROUNDUP(SQRT(2*G107*12*Parámetros!$B$6/(E107*Parámetros!$B$7))-0.000000001,0),G107),I107,1),0))</f>
        <v/>
      </c>
      <c r="N107" s="5">
        <f>IF(A107="","",IF(G107&lt;=0,IF(D107&gt;0,"Sin movimiento","Sin datos"),IF(D107&lt;J107*IF(H107="",Parámetros!$B$5,H107),"Rotura probable",IF(D107&lt;=L107,"Pedir ya",IF(AND(D107&gt;L107+M107,D107/J107&gt;Parámetros!$B$8),"Sobrestock","Correcto")))))</f>
        <v/>
      </c>
      <c r="O107" s="5">
        <f>IF(A107="","",IF(OR(N107="Rotura probable",N107="Pedir ya"),MAX(M107,ROUNDUP(L107-D107,0)),0))</f>
        <v/>
      </c>
      <c r="P107" s="6">
        <f>IF(A107="","",D107*E107)</f>
        <v/>
      </c>
      <c r="Q107" s="7">
        <f>IF(A107="","",IF(J107&gt;0,D107/J107,""))</f>
        <v/>
      </c>
      <c r="R107" s="6">
        <f>IF(A107="","",O107*E107)</f>
        <v/>
      </c>
    </row>
    <row r="108">
      <c r="A108" s="2" t="n"/>
      <c r="B108" s="2" t="n"/>
      <c r="C108" s="2" t="n"/>
      <c r="D108" s="2" t="n"/>
      <c r="E108" s="3" t="n"/>
      <c r="F108" s="3" t="n"/>
      <c r="G108" s="2" t="n"/>
      <c r="H108" s="2" t="n"/>
      <c r="I108" s="2" t="n"/>
      <c r="J108" s="4">
        <f>IF(A108="","",G108*12/365)</f>
        <v/>
      </c>
      <c r="K108" s="5">
        <f>IF(A108="","",MAX(0,ROUNDUP(Parámetros!$B$11*G108*Parámetros!$B$4*SQRT(IF(H108="",Parámetros!$B$5,H108)/(365/12))-0.000000001,0)))</f>
        <v/>
      </c>
      <c r="L108" s="5">
        <f>IF(A108="","",IF(G108&gt;0,ROUNDUP(J108*IF(H108="",Parámetros!$B$5,H108)+Parámetros!$B$11*G108*Parámetros!$B$4*SQRT(IF(H108="",Parámetros!$B$5,H108)/(365/12))-0.000000001,0),0))</f>
        <v/>
      </c>
      <c r="M108" s="5">
        <f>IF(A108="","",IF(G108&gt;0,MAX(IF(AND(E108&gt;0,Parámetros!$B$7&gt;0,Parámetros!$B$6&gt;0),ROUNDUP(SQRT(2*G108*12*Parámetros!$B$6/(E108*Parámetros!$B$7))-0.000000001,0),G108),I108,1),0))</f>
        <v/>
      </c>
      <c r="N108" s="5">
        <f>IF(A108="","",IF(G108&lt;=0,IF(D108&gt;0,"Sin movimiento","Sin datos"),IF(D108&lt;J108*IF(H108="",Parámetros!$B$5,H108),"Rotura probable",IF(D108&lt;=L108,"Pedir ya",IF(AND(D108&gt;L108+M108,D108/J108&gt;Parámetros!$B$8),"Sobrestock","Correcto")))))</f>
        <v/>
      </c>
      <c r="O108" s="5">
        <f>IF(A108="","",IF(OR(N108="Rotura probable",N108="Pedir ya"),MAX(M108,ROUNDUP(L108-D108,0)),0))</f>
        <v/>
      </c>
      <c r="P108" s="6">
        <f>IF(A108="","",D108*E108)</f>
        <v/>
      </c>
      <c r="Q108" s="7">
        <f>IF(A108="","",IF(J108&gt;0,D108/J108,""))</f>
        <v/>
      </c>
      <c r="R108" s="6">
        <f>IF(A108="","",O108*E108)</f>
        <v/>
      </c>
    </row>
    <row r="109">
      <c r="A109" s="2" t="n"/>
      <c r="B109" s="2" t="n"/>
      <c r="C109" s="2" t="n"/>
      <c r="D109" s="2" t="n"/>
      <c r="E109" s="3" t="n"/>
      <c r="F109" s="3" t="n"/>
      <c r="G109" s="2" t="n"/>
      <c r="H109" s="2" t="n"/>
      <c r="I109" s="2" t="n"/>
      <c r="J109" s="4">
        <f>IF(A109="","",G109*12/365)</f>
        <v/>
      </c>
      <c r="K109" s="5">
        <f>IF(A109="","",MAX(0,ROUNDUP(Parámetros!$B$11*G109*Parámetros!$B$4*SQRT(IF(H109="",Parámetros!$B$5,H109)/(365/12))-0.000000001,0)))</f>
        <v/>
      </c>
      <c r="L109" s="5">
        <f>IF(A109="","",IF(G109&gt;0,ROUNDUP(J109*IF(H109="",Parámetros!$B$5,H109)+Parámetros!$B$11*G109*Parámetros!$B$4*SQRT(IF(H109="",Parámetros!$B$5,H109)/(365/12))-0.000000001,0),0))</f>
        <v/>
      </c>
      <c r="M109" s="5">
        <f>IF(A109="","",IF(G109&gt;0,MAX(IF(AND(E109&gt;0,Parámetros!$B$7&gt;0,Parámetros!$B$6&gt;0),ROUNDUP(SQRT(2*G109*12*Parámetros!$B$6/(E109*Parámetros!$B$7))-0.000000001,0),G109),I109,1),0))</f>
        <v/>
      </c>
      <c r="N109" s="5">
        <f>IF(A109="","",IF(G109&lt;=0,IF(D109&gt;0,"Sin movimiento","Sin datos"),IF(D109&lt;J109*IF(H109="",Parámetros!$B$5,H109),"Rotura probable",IF(D109&lt;=L109,"Pedir ya",IF(AND(D109&gt;L109+M109,D109/J109&gt;Parámetros!$B$8),"Sobrestock","Correcto")))))</f>
        <v/>
      </c>
      <c r="O109" s="5">
        <f>IF(A109="","",IF(OR(N109="Rotura probable",N109="Pedir ya"),MAX(M109,ROUNDUP(L109-D109,0)),0))</f>
        <v/>
      </c>
      <c r="P109" s="6">
        <f>IF(A109="","",D109*E109)</f>
        <v/>
      </c>
      <c r="Q109" s="7">
        <f>IF(A109="","",IF(J109&gt;0,D109/J109,""))</f>
        <v/>
      </c>
      <c r="R109" s="6">
        <f>IF(A109="","",O109*E109)</f>
        <v/>
      </c>
    </row>
    <row r="110">
      <c r="A110" s="2" t="n"/>
      <c r="B110" s="2" t="n"/>
      <c r="C110" s="2" t="n"/>
      <c r="D110" s="2" t="n"/>
      <c r="E110" s="3" t="n"/>
      <c r="F110" s="3" t="n"/>
      <c r="G110" s="2" t="n"/>
      <c r="H110" s="2" t="n"/>
      <c r="I110" s="2" t="n"/>
      <c r="J110" s="4">
        <f>IF(A110="","",G110*12/365)</f>
        <v/>
      </c>
      <c r="K110" s="5">
        <f>IF(A110="","",MAX(0,ROUNDUP(Parámetros!$B$11*G110*Parámetros!$B$4*SQRT(IF(H110="",Parámetros!$B$5,H110)/(365/12))-0.000000001,0)))</f>
        <v/>
      </c>
      <c r="L110" s="5">
        <f>IF(A110="","",IF(G110&gt;0,ROUNDUP(J110*IF(H110="",Parámetros!$B$5,H110)+Parámetros!$B$11*G110*Parámetros!$B$4*SQRT(IF(H110="",Parámetros!$B$5,H110)/(365/12))-0.000000001,0),0))</f>
        <v/>
      </c>
      <c r="M110" s="5">
        <f>IF(A110="","",IF(G110&gt;0,MAX(IF(AND(E110&gt;0,Parámetros!$B$7&gt;0,Parámetros!$B$6&gt;0),ROUNDUP(SQRT(2*G110*12*Parámetros!$B$6/(E110*Parámetros!$B$7))-0.000000001,0),G110),I110,1),0))</f>
        <v/>
      </c>
      <c r="N110" s="5">
        <f>IF(A110="","",IF(G110&lt;=0,IF(D110&gt;0,"Sin movimiento","Sin datos"),IF(D110&lt;J110*IF(H110="",Parámetros!$B$5,H110),"Rotura probable",IF(D110&lt;=L110,"Pedir ya",IF(AND(D110&gt;L110+M110,D110/J110&gt;Parámetros!$B$8),"Sobrestock","Correcto")))))</f>
        <v/>
      </c>
      <c r="O110" s="5">
        <f>IF(A110="","",IF(OR(N110="Rotura probable",N110="Pedir ya"),MAX(M110,ROUNDUP(L110-D110,0)),0))</f>
        <v/>
      </c>
      <c r="P110" s="6">
        <f>IF(A110="","",D110*E110)</f>
        <v/>
      </c>
      <c r="Q110" s="7">
        <f>IF(A110="","",IF(J110&gt;0,D110/J110,""))</f>
        <v/>
      </c>
      <c r="R110" s="6">
        <f>IF(A110="","",O110*E110)</f>
        <v/>
      </c>
    </row>
    <row r="111">
      <c r="A111" s="2" t="n"/>
      <c r="B111" s="2" t="n"/>
      <c r="C111" s="2" t="n"/>
      <c r="D111" s="2" t="n"/>
      <c r="E111" s="3" t="n"/>
      <c r="F111" s="3" t="n"/>
      <c r="G111" s="2" t="n"/>
      <c r="H111" s="2" t="n"/>
      <c r="I111" s="2" t="n"/>
      <c r="J111" s="4">
        <f>IF(A111="","",G111*12/365)</f>
        <v/>
      </c>
      <c r="K111" s="5">
        <f>IF(A111="","",MAX(0,ROUNDUP(Parámetros!$B$11*G111*Parámetros!$B$4*SQRT(IF(H111="",Parámetros!$B$5,H111)/(365/12))-0.000000001,0)))</f>
        <v/>
      </c>
      <c r="L111" s="5">
        <f>IF(A111="","",IF(G111&gt;0,ROUNDUP(J111*IF(H111="",Parámetros!$B$5,H111)+Parámetros!$B$11*G111*Parámetros!$B$4*SQRT(IF(H111="",Parámetros!$B$5,H111)/(365/12))-0.000000001,0),0))</f>
        <v/>
      </c>
      <c r="M111" s="5">
        <f>IF(A111="","",IF(G111&gt;0,MAX(IF(AND(E111&gt;0,Parámetros!$B$7&gt;0,Parámetros!$B$6&gt;0),ROUNDUP(SQRT(2*G111*12*Parámetros!$B$6/(E111*Parámetros!$B$7))-0.000000001,0),G111),I111,1),0))</f>
        <v/>
      </c>
      <c r="N111" s="5">
        <f>IF(A111="","",IF(G111&lt;=0,IF(D111&gt;0,"Sin movimiento","Sin datos"),IF(D111&lt;J111*IF(H111="",Parámetros!$B$5,H111),"Rotura probable",IF(D111&lt;=L111,"Pedir ya",IF(AND(D111&gt;L111+M111,D111/J111&gt;Parámetros!$B$8),"Sobrestock","Correcto")))))</f>
        <v/>
      </c>
      <c r="O111" s="5">
        <f>IF(A111="","",IF(OR(N111="Rotura probable",N111="Pedir ya"),MAX(M111,ROUNDUP(L111-D111,0)),0))</f>
        <v/>
      </c>
      <c r="P111" s="6">
        <f>IF(A111="","",D111*E111)</f>
        <v/>
      </c>
      <c r="Q111" s="7">
        <f>IF(A111="","",IF(J111&gt;0,D111/J111,""))</f>
        <v/>
      </c>
      <c r="R111" s="6">
        <f>IF(A111="","",O111*E111)</f>
        <v/>
      </c>
    </row>
    <row r="112">
      <c r="A112" s="2" t="n"/>
      <c r="B112" s="2" t="n"/>
      <c r="C112" s="2" t="n"/>
      <c r="D112" s="2" t="n"/>
      <c r="E112" s="3" t="n"/>
      <c r="F112" s="3" t="n"/>
      <c r="G112" s="2" t="n"/>
      <c r="H112" s="2" t="n"/>
      <c r="I112" s="2" t="n"/>
      <c r="J112" s="4">
        <f>IF(A112="","",G112*12/365)</f>
        <v/>
      </c>
      <c r="K112" s="5">
        <f>IF(A112="","",MAX(0,ROUNDUP(Parámetros!$B$11*G112*Parámetros!$B$4*SQRT(IF(H112="",Parámetros!$B$5,H112)/(365/12))-0.000000001,0)))</f>
        <v/>
      </c>
      <c r="L112" s="5">
        <f>IF(A112="","",IF(G112&gt;0,ROUNDUP(J112*IF(H112="",Parámetros!$B$5,H112)+Parámetros!$B$11*G112*Parámetros!$B$4*SQRT(IF(H112="",Parámetros!$B$5,H112)/(365/12))-0.000000001,0),0))</f>
        <v/>
      </c>
      <c r="M112" s="5">
        <f>IF(A112="","",IF(G112&gt;0,MAX(IF(AND(E112&gt;0,Parámetros!$B$7&gt;0,Parámetros!$B$6&gt;0),ROUNDUP(SQRT(2*G112*12*Parámetros!$B$6/(E112*Parámetros!$B$7))-0.000000001,0),G112),I112,1),0))</f>
        <v/>
      </c>
      <c r="N112" s="5">
        <f>IF(A112="","",IF(G112&lt;=0,IF(D112&gt;0,"Sin movimiento","Sin datos"),IF(D112&lt;J112*IF(H112="",Parámetros!$B$5,H112),"Rotura probable",IF(D112&lt;=L112,"Pedir ya",IF(AND(D112&gt;L112+M112,D112/J112&gt;Parámetros!$B$8),"Sobrestock","Correcto")))))</f>
        <v/>
      </c>
      <c r="O112" s="5">
        <f>IF(A112="","",IF(OR(N112="Rotura probable",N112="Pedir ya"),MAX(M112,ROUNDUP(L112-D112,0)),0))</f>
        <v/>
      </c>
      <c r="P112" s="6">
        <f>IF(A112="","",D112*E112)</f>
        <v/>
      </c>
      <c r="Q112" s="7">
        <f>IF(A112="","",IF(J112&gt;0,D112/J112,""))</f>
        <v/>
      </c>
      <c r="R112" s="6">
        <f>IF(A112="","",O112*E112)</f>
        <v/>
      </c>
    </row>
    <row r="113">
      <c r="A113" s="2" t="n"/>
      <c r="B113" s="2" t="n"/>
      <c r="C113" s="2" t="n"/>
      <c r="D113" s="2" t="n"/>
      <c r="E113" s="3" t="n"/>
      <c r="F113" s="3" t="n"/>
      <c r="G113" s="2" t="n"/>
      <c r="H113" s="2" t="n"/>
      <c r="I113" s="2" t="n"/>
      <c r="J113" s="4">
        <f>IF(A113="","",G113*12/365)</f>
        <v/>
      </c>
      <c r="K113" s="5">
        <f>IF(A113="","",MAX(0,ROUNDUP(Parámetros!$B$11*G113*Parámetros!$B$4*SQRT(IF(H113="",Parámetros!$B$5,H113)/(365/12))-0.000000001,0)))</f>
        <v/>
      </c>
      <c r="L113" s="5">
        <f>IF(A113="","",IF(G113&gt;0,ROUNDUP(J113*IF(H113="",Parámetros!$B$5,H113)+Parámetros!$B$11*G113*Parámetros!$B$4*SQRT(IF(H113="",Parámetros!$B$5,H113)/(365/12))-0.000000001,0),0))</f>
        <v/>
      </c>
      <c r="M113" s="5">
        <f>IF(A113="","",IF(G113&gt;0,MAX(IF(AND(E113&gt;0,Parámetros!$B$7&gt;0,Parámetros!$B$6&gt;0),ROUNDUP(SQRT(2*G113*12*Parámetros!$B$6/(E113*Parámetros!$B$7))-0.000000001,0),G113),I113,1),0))</f>
        <v/>
      </c>
      <c r="N113" s="5">
        <f>IF(A113="","",IF(G113&lt;=0,IF(D113&gt;0,"Sin movimiento","Sin datos"),IF(D113&lt;J113*IF(H113="",Parámetros!$B$5,H113),"Rotura probable",IF(D113&lt;=L113,"Pedir ya",IF(AND(D113&gt;L113+M113,D113/J113&gt;Parámetros!$B$8),"Sobrestock","Correcto")))))</f>
        <v/>
      </c>
      <c r="O113" s="5">
        <f>IF(A113="","",IF(OR(N113="Rotura probable",N113="Pedir ya"),MAX(M113,ROUNDUP(L113-D113,0)),0))</f>
        <v/>
      </c>
      <c r="P113" s="6">
        <f>IF(A113="","",D113*E113)</f>
        <v/>
      </c>
      <c r="Q113" s="7">
        <f>IF(A113="","",IF(J113&gt;0,D113/J113,""))</f>
        <v/>
      </c>
      <c r="R113" s="6">
        <f>IF(A113="","",O113*E113)</f>
        <v/>
      </c>
    </row>
    <row r="114">
      <c r="A114" s="2" t="n"/>
      <c r="B114" s="2" t="n"/>
      <c r="C114" s="2" t="n"/>
      <c r="D114" s="2" t="n"/>
      <c r="E114" s="3" t="n"/>
      <c r="F114" s="3" t="n"/>
      <c r="G114" s="2" t="n"/>
      <c r="H114" s="2" t="n"/>
      <c r="I114" s="2" t="n"/>
      <c r="J114" s="4">
        <f>IF(A114="","",G114*12/365)</f>
        <v/>
      </c>
      <c r="K114" s="5">
        <f>IF(A114="","",MAX(0,ROUNDUP(Parámetros!$B$11*G114*Parámetros!$B$4*SQRT(IF(H114="",Parámetros!$B$5,H114)/(365/12))-0.000000001,0)))</f>
        <v/>
      </c>
      <c r="L114" s="5">
        <f>IF(A114="","",IF(G114&gt;0,ROUNDUP(J114*IF(H114="",Parámetros!$B$5,H114)+Parámetros!$B$11*G114*Parámetros!$B$4*SQRT(IF(H114="",Parámetros!$B$5,H114)/(365/12))-0.000000001,0),0))</f>
        <v/>
      </c>
      <c r="M114" s="5">
        <f>IF(A114="","",IF(G114&gt;0,MAX(IF(AND(E114&gt;0,Parámetros!$B$7&gt;0,Parámetros!$B$6&gt;0),ROUNDUP(SQRT(2*G114*12*Parámetros!$B$6/(E114*Parámetros!$B$7))-0.000000001,0),G114),I114,1),0))</f>
        <v/>
      </c>
      <c r="N114" s="5">
        <f>IF(A114="","",IF(G114&lt;=0,IF(D114&gt;0,"Sin movimiento","Sin datos"),IF(D114&lt;J114*IF(H114="",Parámetros!$B$5,H114),"Rotura probable",IF(D114&lt;=L114,"Pedir ya",IF(AND(D114&gt;L114+M114,D114/J114&gt;Parámetros!$B$8),"Sobrestock","Correcto")))))</f>
        <v/>
      </c>
      <c r="O114" s="5">
        <f>IF(A114="","",IF(OR(N114="Rotura probable",N114="Pedir ya"),MAX(M114,ROUNDUP(L114-D114,0)),0))</f>
        <v/>
      </c>
      <c r="P114" s="6">
        <f>IF(A114="","",D114*E114)</f>
        <v/>
      </c>
      <c r="Q114" s="7">
        <f>IF(A114="","",IF(J114&gt;0,D114/J114,""))</f>
        <v/>
      </c>
      <c r="R114" s="6">
        <f>IF(A114="","",O114*E114)</f>
        <v/>
      </c>
    </row>
    <row r="115">
      <c r="A115" s="2" t="n"/>
      <c r="B115" s="2" t="n"/>
      <c r="C115" s="2" t="n"/>
      <c r="D115" s="2" t="n"/>
      <c r="E115" s="3" t="n"/>
      <c r="F115" s="3" t="n"/>
      <c r="G115" s="2" t="n"/>
      <c r="H115" s="2" t="n"/>
      <c r="I115" s="2" t="n"/>
      <c r="J115" s="4">
        <f>IF(A115="","",G115*12/365)</f>
        <v/>
      </c>
      <c r="K115" s="5">
        <f>IF(A115="","",MAX(0,ROUNDUP(Parámetros!$B$11*G115*Parámetros!$B$4*SQRT(IF(H115="",Parámetros!$B$5,H115)/(365/12))-0.000000001,0)))</f>
        <v/>
      </c>
      <c r="L115" s="5">
        <f>IF(A115="","",IF(G115&gt;0,ROUNDUP(J115*IF(H115="",Parámetros!$B$5,H115)+Parámetros!$B$11*G115*Parámetros!$B$4*SQRT(IF(H115="",Parámetros!$B$5,H115)/(365/12))-0.000000001,0),0))</f>
        <v/>
      </c>
      <c r="M115" s="5">
        <f>IF(A115="","",IF(G115&gt;0,MAX(IF(AND(E115&gt;0,Parámetros!$B$7&gt;0,Parámetros!$B$6&gt;0),ROUNDUP(SQRT(2*G115*12*Parámetros!$B$6/(E115*Parámetros!$B$7))-0.000000001,0),G115),I115,1),0))</f>
        <v/>
      </c>
      <c r="N115" s="5">
        <f>IF(A115="","",IF(G115&lt;=0,IF(D115&gt;0,"Sin movimiento","Sin datos"),IF(D115&lt;J115*IF(H115="",Parámetros!$B$5,H115),"Rotura probable",IF(D115&lt;=L115,"Pedir ya",IF(AND(D115&gt;L115+M115,D115/J115&gt;Parámetros!$B$8),"Sobrestock","Correcto")))))</f>
        <v/>
      </c>
      <c r="O115" s="5">
        <f>IF(A115="","",IF(OR(N115="Rotura probable",N115="Pedir ya"),MAX(M115,ROUNDUP(L115-D115,0)),0))</f>
        <v/>
      </c>
      <c r="P115" s="6">
        <f>IF(A115="","",D115*E115)</f>
        <v/>
      </c>
      <c r="Q115" s="7">
        <f>IF(A115="","",IF(J115&gt;0,D115/J115,""))</f>
        <v/>
      </c>
      <c r="R115" s="6">
        <f>IF(A115="","",O115*E115)</f>
        <v/>
      </c>
    </row>
    <row r="116">
      <c r="A116" s="2" t="n"/>
      <c r="B116" s="2" t="n"/>
      <c r="C116" s="2" t="n"/>
      <c r="D116" s="2" t="n"/>
      <c r="E116" s="3" t="n"/>
      <c r="F116" s="3" t="n"/>
      <c r="G116" s="2" t="n"/>
      <c r="H116" s="2" t="n"/>
      <c r="I116" s="2" t="n"/>
      <c r="J116" s="4">
        <f>IF(A116="","",G116*12/365)</f>
        <v/>
      </c>
      <c r="K116" s="5">
        <f>IF(A116="","",MAX(0,ROUNDUP(Parámetros!$B$11*G116*Parámetros!$B$4*SQRT(IF(H116="",Parámetros!$B$5,H116)/(365/12))-0.000000001,0)))</f>
        <v/>
      </c>
      <c r="L116" s="5">
        <f>IF(A116="","",IF(G116&gt;0,ROUNDUP(J116*IF(H116="",Parámetros!$B$5,H116)+Parámetros!$B$11*G116*Parámetros!$B$4*SQRT(IF(H116="",Parámetros!$B$5,H116)/(365/12))-0.000000001,0),0))</f>
        <v/>
      </c>
      <c r="M116" s="5">
        <f>IF(A116="","",IF(G116&gt;0,MAX(IF(AND(E116&gt;0,Parámetros!$B$7&gt;0,Parámetros!$B$6&gt;0),ROUNDUP(SQRT(2*G116*12*Parámetros!$B$6/(E116*Parámetros!$B$7))-0.000000001,0),G116),I116,1),0))</f>
        <v/>
      </c>
      <c r="N116" s="5">
        <f>IF(A116="","",IF(G116&lt;=0,IF(D116&gt;0,"Sin movimiento","Sin datos"),IF(D116&lt;J116*IF(H116="",Parámetros!$B$5,H116),"Rotura probable",IF(D116&lt;=L116,"Pedir ya",IF(AND(D116&gt;L116+M116,D116/J116&gt;Parámetros!$B$8),"Sobrestock","Correcto")))))</f>
        <v/>
      </c>
      <c r="O116" s="5">
        <f>IF(A116="","",IF(OR(N116="Rotura probable",N116="Pedir ya"),MAX(M116,ROUNDUP(L116-D116,0)),0))</f>
        <v/>
      </c>
      <c r="P116" s="6">
        <f>IF(A116="","",D116*E116)</f>
        <v/>
      </c>
      <c r="Q116" s="7">
        <f>IF(A116="","",IF(J116&gt;0,D116/J116,""))</f>
        <v/>
      </c>
      <c r="R116" s="6">
        <f>IF(A116="","",O116*E116)</f>
        <v/>
      </c>
    </row>
    <row r="117">
      <c r="A117" s="2" t="n"/>
      <c r="B117" s="2" t="n"/>
      <c r="C117" s="2" t="n"/>
      <c r="D117" s="2" t="n"/>
      <c r="E117" s="3" t="n"/>
      <c r="F117" s="3" t="n"/>
      <c r="G117" s="2" t="n"/>
      <c r="H117" s="2" t="n"/>
      <c r="I117" s="2" t="n"/>
      <c r="J117" s="4">
        <f>IF(A117="","",G117*12/365)</f>
        <v/>
      </c>
      <c r="K117" s="5">
        <f>IF(A117="","",MAX(0,ROUNDUP(Parámetros!$B$11*G117*Parámetros!$B$4*SQRT(IF(H117="",Parámetros!$B$5,H117)/(365/12))-0.000000001,0)))</f>
        <v/>
      </c>
      <c r="L117" s="5">
        <f>IF(A117="","",IF(G117&gt;0,ROUNDUP(J117*IF(H117="",Parámetros!$B$5,H117)+Parámetros!$B$11*G117*Parámetros!$B$4*SQRT(IF(H117="",Parámetros!$B$5,H117)/(365/12))-0.000000001,0),0))</f>
        <v/>
      </c>
      <c r="M117" s="5">
        <f>IF(A117="","",IF(G117&gt;0,MAX(IF(AND(E117&gt;0,Parámetros!$B$7&gt;0,Parámetros!$B$6&gt;0),ROUNDUP(SQRT(2*G117*12*Parámetros!$B$6/(E117*Parámetros!$B$7))-0.000000001,0),G117),I117,1),0))</f>
        <v/>
      </c>
      <c r="N117" s="5">
        <f>IF(A117="","",IF(G117&lt;=0,IF(D117&gt;0,"Sin movimiento","Sin datos"),IF(D117&lt;J117*IF(H117="",Parámetros!$B$5,H117),"Rotura probable",IF(D117&lt;=L117,"Pedir ya",IF(AND(D117&gt;L117+M117,D117/J117&gt;Parámetros!$B$8),"Sobrestock","Correcto")))))</f>
        <v/>
      </c>
      <c r="O117" s="5">
        <f>IF(A117="","",IF(OR(N117="Rotura probable",N117="Pedir ya"),MAX(M117,ROUNDUP(L117-D117,0)),0))</f>
        <v/>
      </c>
      <c r="P117" s="6">
        <f>IF(A117="","",D117*E117)</f>
        <v/>
      </c>
      <c r="Q117" s="7">
        <f>IF(A117="","",IF(J117&gt;0,D117/J117,""))</f>
        <v/>
      </c>
      <c r="R117" s="6">
        <f>IF(A117="","",O117*E117)</f>
        <v/>
      </c>
    </row>
    <row r="118">
      <c r="A118" s="2" t="n"/>
      <c r="B118" s="2" t="n"/>
      <c r="C118" s="2" t="n"/>
      <c r="D118" s="2" t="n"/>
      <c r="E118" s="3" t="n"/>
      <c r="F118" s="3" t="n"/>
      <c r="G118" s="2" t="n"/>
      <c r="H118" s="2" t="n"/>
      <c r="I118" s="2" t="n"/>
      <c r="J118" s="4">
        <f>IF(A118="","",G118*12/365)</f>
        <v/>
      </c>
      <c r="K118" s="5">
        <f>IF(A118="","",MAX(0,ROUNDUP(Parámetros!$B$11*G118*Parámetros!$B$4*SQRT(IF(H118="",Parámetros!$B$5,H118)/(365/12))-0.000000001,0)))</f>
        <v/>
      </c>
      <c r="L118" s="5">
        <f>IF(A118="","",IF(G118&gt;0,ROUNDUP(J118*IF(H118="",Parámetros!$B$5,H118)+Parámetros!$B$11*G118*Parámetros!$B$4*SQRT(IF(H118="",Parámetros!$B$5,H118)/(365/12))-0.000000001,0),0))</f>
        <v/>
      </c>
      <c r="M118" s="5">
        <f>IF(A118="","",IF(G118&gt;0,MAX(IF(AND(E118&gt;0,Parámetros!$B$7&gt;0,Parámetros!$B$6&gt;0),ROUNDUP(SQRT(2*G118*12*Parámetros!$B$6/(E118*Parámetros!$B$7))-0.000000001,0),G118),I118,1),0))</f>
        <v/>
      </c>
      <c r="N118" s="5">
        <f>IF(A118="","",IF(G118&lt;=0,IF(D118&gt;0,"Sin movimiento","Sin datos"),IF(D118&lt;J118*IF(H118="",Parámetros!$B$5,H118),"Rotura probable",IF(D118&lt;=L118,"Pedir ya",IF(AND(D118&gt;L118+M118,D118/J118&gt;Parámetros!$B$8),"Sobrestock","Correcto")))))</f>
        <v/>
      </c>
      <c r="O118" s="5">
        <f>IF(A118="","",IF(OR(N118="Rotura probable",N118="Pedir ya"),MAX(M118,ROUNDUP(L118-D118,0)),0))</f>
        <v/>
      </c>
      <c r="P118" s="6">
        <f>IF(A118="","",D118*E118)</f>
        <v/>
      </c>
      <c r="Q118" s="7">
        <f>IF(A118="","",IF(J118&gt;0,D118/J118,""))</f>
        <v/>
      </c>
      <c r="R118" s="6">
        <f>IF(A118="","",O118*E118)</f>
        <v/>
      </c>
    </row>
    <row r="119">
      <c r="A119" s="2" t="n"/>
      <c r="B119" s="2" t="n"/>
      <c r="C119" s="2" t="n"/>
      <c r="D119" s="2" t="n"/>
      <c r="E119" s="3" t="n"/>
      <c r="F119" s="3" t="n"/>
      <c r="G119" s="2" t="n"/>
      <c r="H119" s="2" t="n"/>
      <c r="I119" s="2" t="n"/>
      <c r="J119" s="4">
        <f>IF(A119="","",G119*12/365)</f>
        <v/>
      </c>
      <c r="K119" s="5">
        <f>IF(A119="","",MAX(0,ROUNDUP(Parámetros!$B$11*G119*Parámetros!$B$4*SQRT(IF(H119="",Parámetros!$B$5,H119)/(365/12))-0.000000001,0)))</f>
        <v/>
      </c>
      <c r="L119" s="5">
        <f>IF(A119="","",IF(G119&gt;0,ROUNDUP(J119*IF(H119="",Parámetros!$B$5,H119)+Parámetros!$B$11*G119*Parámetros!$B$4*SQRT(IF(H119="",Parámetros!$B$5,H119)/(365/12))-0.000000001,0),0))</f>
        <v/>
      </c>
      <c r="M119" s="5">
        <f>IF(A119="","",IF(G119&gt;0,MAX(IF(AND(E119&gt;0,Parámetros!$B$7&gt;0,Parámetros!$B$6&gt;0),ROUNDUP(SQRT(2*G119*12*Parámetros!$B$6/(E119*Parámetros!$B$7))-0.000000001,0),G119),I119,1),0))</f>
        <v/>
      </c>
      <c r="N119" s="5">
        <f>IF(A119="","",IF(G119&lt;=0,IF(D119&gt;0,"Sin movimiento","Sin datos"),IF(D119&lt;J119*IF(H119="",Parámetros!$B$5,H119),"Rotura probable",IF(D119&lt;=L119,"Pedir ya",IF(AND(D119&gt;L119+M119,D119/J119&gt;Parámetros!$B$8),"Sobrestock","Correcto")))))</f>
        <v/>
      </c>
      <c r="O119" s="5">
        <f>IF(A119="","",IF(OR(N119="Rotura probable",N119="Pedir ya"),MAX(M119,ROUNDUP(L119-D119,0)),0))</f>
        <v/>
      </c>
      <c r="P119" s="6">
        <f>IF(A119="","",D119*E119)</f>
        <v/>
      </c>
      <c r="Q119" s="7">
        <f>IF(A119="","",IF(J119&gt;0,D119/J119,""))</f>
        <v/>
      </c>
      <c r="R119" s="6">
        <f>IF(A119="","",O119*E119)</f>
        <v/>
      </c>
    </row>
    <row r="120">
      <c r="A120" s="2" t="n"/>
      <c r="B120" s="2" t="n"/>
      <c r="C120" s="2" t="n"/>
      <c r="D120" s="2" t="n"/>
      <c r="E120" s="3" t="n"/>
      <c r="F120" s="3" t="n"/>
      <c r="G120" s="2" t="n"/>
      <c r="H120" s="2" t="n"/>
      <c r="I120" s="2" t="n"/>
      <c r="J120" s="4">
        <f>IF(A120="","",G120*12/365)</f>
        <v/>
      </c>
      <c r="K120" s="5">
        <f>IF(A120="","",MAX(0,ROUNDUP(Parámetros!$B$11*G120*Parámetros!$B$4*SQRT(IF(H120="",Parámetros!$B$5,H120)/(365/12))-0.000000001,0)))</f>
        <v/>
      </c>
      <c r="L120" s="5">
        <f>IF(A120="","",IF(G120&gt;0,ROUNDUP(J120*IF(H120="",Parámetros!$B$5,H120)+Parámetros!$B$11*G120*Parámetros!$B$4*SQRT(IF(H120="",Parámetros!$B$5,H120)/(365/12))-0.000000001,0),0))</f>
        <v/>
      </c>
      <c r="M120" s="5">
        <f>IF(A120="","",IF(G120&gt;0,MAX(IF(AND(E120&gt;0,Parámetros!$B$7&gt;0,Parámetros!$B$6&gt;0),ROUNDUP(SQRT(2*G120*12*Parámetros!$B$6/(E120*Parámetros!$B$7))-0.000000001,0),G120),I120,1),0))</f>
        <v/>
      </c>
      <c r="N120" s="5">
        <f>IF(A120="","",IF(G120&lt;=0,IF(D120&gt;0,"Sin movimiento","Sin datos"),IF(D120&lt;J120*IF(H120="",Parámetros!$B$5,H120),"Rotura probable",IF(D120&lt;=L120,"Pedir ya",IF(AND(D120&gt;L120+M120,D120/J120&gt;Parámetros!$B$8),"Sobrestock","Correcto")))))</f>
        <v/>
      </c>
      <c r="O120" s="5">
        <f>IF(A120="","",IF(OR(N120="Rotura probable",N120="Pedir ya"),MAX(M120,ROUNDUP(L120-D120,0)),0))</f>
        <v/>
      </c>
      <c r="P120" s="6">
        <f>IF(A120="","",D120*E120)</f>
        <v/>
      </c>
      <c r="Q120" s="7">
        <f>IF(A120="","",IF(J120&gt;0,D120/J120,""))</f>
        <v/>
      </c>
      <c r="R120" s="6">
        <f>IF(A120="","",O120*E120)</f>
        <v/>
      </c>
    </row>
    <row r="121">
      <c r="A121" s="2" t="n"/>
      <c r="B121" s="2" t="n"/>
      <c r="C121" s="2" t="n"/>
      <c r="D121" s="2" t="n"/>
      <c r="E121" s="3" t="n"/>
      <c r="F121" s="3" t="n"/>
      <c r="G121" s="2" t="n"/>
      <c r="H121" s="2" t="n"/>
      <c r="I121" s="2" t="n"/>
      <c r="J121" s="4">
        <f>IF(A121="","",G121*12/365)</f>
        <v/>
      </c>
      <c r="K121" s="5">
        <f>IF(A121="","",MAX(0,ROUNDUP(Parámetros!$B$11*G121*Parámetros!$B$4*SQRT(IF(H121="",Parámetros!$B$5,H121)/(365/12))-0.000000001,0)))</f>
        <v/>
      </c>
      <c r="L121" s="5">
        <f>IF(A121="","",IF(G121&gt;0,ROUNDUP(J121*IF(H121="",Parámetros!$B$5,H121)+Parámetros!$B$11*G121*Parámetros!$B$4*SQRT(IF(H121="",Parámetros!$B$5,H121)/(365/12))-0.000000001,0),0))</f>
        <v/>
      </c>
      <c r="M121" s="5">
        <f>IF(A121="","",IF(G121&gt;0,MAX(IF(AND(E121&gt;0,Parámetros!$B$7&gt;0,Parámetros!$B$6&gt;0),ROUNDUP(SQRT(2*G121*12*Parámetros!$B$6/(E121*Parámetros!$B$7))-0.000000001,0),G121),I121,1),0))</f>
        <v/>
      </c>
      <c r="N121" s="5">
        <f>IF(A121="","",IF(G121&lt;=0,IF(D121&gt;0,"Sin movimiento","Sin datos"),IF(D121&lt;J121*IF(H121="",Parámetros!$B$5,H121),"Rotura probable",IF(D121&lt;=L121,"Pedir ya",IF(AND(D121&gt;L121+M121,D121/J121&gt;Parámetros!$B$8),"Sobrestock","Correcto")))))</f>
        <v/>
      </c>
      <c r="O121" s="5">
        <f>IF(A121="","",IF(OR(N121="Rotura probable",N121="Pedir ya"),MAX(M121,ROUNDUP(L121-D121,0)),0))</f>
        <v/>
      </c>
      <c r="P121" s="6">
        <f>IF(A121="","",D121*E121)</f>
        <v/>
      </c>
      <c r="Q121" s="7">
        <f>IF(A121="","",IF(J121&gt;0,D121/J121,""))</f>
        <v/>
      </c>
      <c r="R121" s="6">
        <f>IF(A121="","",O121*E121)</f>
        <v/>
      </c>
    </row>
    <row r="122">
      <c r="A122" s="2" t="n"/>
      <c r="B122" s="2" t="n"/>
      <c r="C122" s="2" t="n"/>
      <c r="D122" s="2" t="n"/>
      <c r="E122" s="3" t="n"/>
      <c r="F122" s="3" t="n"/>
      <c r="G122" s="2" t="n"/>
      <c r="H122" s="2" t="n"/>
      <c r="I122" s="2" t="n"/>
      <c r="J122" s="4">
        <f>IF(A122="","",G122*12/365)</f>
        <v/>
      </c>
      <c r="K122" s="5">
        <f>IF(A122="","",MAX(0,ROUNDUP(Parámetros!$B$11*G122*Parámetros!$B$4*SQRT(IF(H122="",Parámetros!$B$5,H122)/(365/12))-0.000000001,0)))</f>
        <v/>
      </c>
      <c r="L122" s="5">
        <f>IF(A122="","",IF(G122&gt;0,ROUNDUP(J122*IF(H122="",Parámetros!$B$5,H122)+Parámetros!$B$11*G122*Parámetros!$B$4*SQRT(IF(H122="",Parámetros!$B$5,H122)/(365/12))-0.000000001,0),0))</f>
        <v/>
      </c>
      <c r="M122" s="5">
        <f>IF(A122="","",IF(G122&gt;0,MAX(IF(AND(E122&gt;0,Parámetros!$B$7&gt;0,Parámetros!$B$6&gt;0),ROUNDUP(SQRT(2*G122*12*Parámetros!$B$6/(E122*Parámetros!$B$7))-0.000000001,0),G122),I122,1),0))</f>
        <v/>
      </c>
      <c r="N122" s="5">
        <f>IF(A122="","",IF(G122&lt;=0,IF(D122&gt;0,"Sin movimiento","Sin datos"),IF(D122&lt;J122*IF(H122="",Parámetros!$B$5,H122),"Rotura probable",IF(D122&lt;=L122,"Pedir ya",IF(AND(D122&gt;L122+M122,D122/J122&gt;Parámetros!$B$8),"Sobrestock","Correcto")))))</f>
        <v/>
      </c>
      <c r="O122" s="5">
        <f>IF(A122="","",IF(OR(N122="Rotura probable",N122="Pedir ya"),MAX(M122,ROUNDUP(L122-D122,0)),0))</f>
        <v/>
      </c>
      <c r="P122" s="6">
        <f>IF(A122="","",D122*E122)</f>
        <v/>
      </c>
      <c r="Q122" s="7">
        <f>IF(A122="","",IF(J122&gt;0,D122/J122,""))</f>
        <v/>
      </c>
      <c r="R122" s="6">
        <f>IF(A122="","",O122*E122)</f>
        <v/>
      </c>
    </row>
    <row r="123">
      <c r="A123" s="2" t="n"/>
      <c r="B123" s="2" t="n"/>
      <c r="C123" s="2" t="n"/>
      <c r="D123" s="2" t="n"/>
      <c r="E123" s="3" t="n"/>
      <c r="F123" s="3" t="n"/>
      <c r="G123" s="2" t="n"/>
      <c r="H123" s="2" t="n"/>
      <c r="I123" s="2" t="n"/>
      <c r="J123" s="4">
        <f>IF(A123="","",G123*12/365)</f>
        <v/>
      </c>
      <c r="K123" s="5">
        <f>IF(A123="","",MAX(0,ROUNDUP(Parámetros!$B$11*G123*Parámetros!$B$4*SQRT(IF(H123="",Parámetros!$B$5,H123)/(365/12))-0.000000001,0)))</f>
        <v/>
      </c>
      <c r="L123" s="5">
        <f>IF(A123="","",IF(G123&gt;0,ROUNDUP(J123*IF(H123="",Parámetros!$B$5,H123)+Parámetros!$B$11*G123*Parámetros!$B$4*SQRT(IF(H123="",Parámetros!$B$5,H123)/(365/12))-0.000000001,0),0))</f>
        <v/>
      </c>
      <c r="M123" s="5">
        <f>IF(A123="","",IF(G123&gt;0,MAX(IF(AND(E123&gt;0,Parámetros!$B$7&gt;0,Parámetros!$B$6&gt;0),ROUNDUP(SQRT(2*G123*12*Parámetros!$B$6/(E123*Parámetros!$B$7))-0.000000001,0),G123),I123,1),0))</f>
        <v/>
      </c>
      <c r="N123" s="5">
        <f>IF(A123="","",IF(G123&lt;=0,IF(D123&gt;0,"Sin movimiento","Sin datos"),IF(D123&lt;J123*IF(H123="",Parámetros!$B$5,H123),"Rotura probable",IF(D123&lt;=L123,"Pedir ya",IF(AND(D123&gt;L123+M123,D123/J123&gt;Parámetros!$B$8),"Sobrestock","Correcto")))))</f>
        <v/>
      </c>
      <c r="O123" s="5">
        <f>IF(A123="","",IF(OR(N123="Rotura probable",N123="Pedir ya"),MAX(M123,ROUNDUP(L123-D123,0)),0))</f>
        <v/>
      </c>
      <c r="P123" s="6">
        <f>IF(A123="","",D123*E123)</f>
        <v/>
      </c>
      <c r="Q123" s="7">
        <f>IF(A123="","",IF(J123&gt;0,D123/J123,""))</f>
        <v/>
      </c>
      <c r="R123" s="6">
        <f>IF(A123="","",O123*E123)</f>
        <v/>
      </c>
    </row>
    <row r="124">
      <c r="A124" s="2" t="n"/>
      <c r="B124" s="2" t="n"/>
      <c r="C124" s="2" t="n"/>
      <c r="D124" s="2" t="n"/>
      <c r="E124" s="3" t="n"/>
      <c r="F124" s="3" t="n"/>
      <c r="G124" s="2" t="n"/>
      <c r="H124" s="2" t="n"/>
      <c r="I124" s="2" t="n"/>
      <c r="J124" s="4">
        <f>IF(A124="","",G124*12/365)</f>
        <v/>
      </c>
      <c r="K124" s="5">
        <f>IF(A124="","",MAX(0,ROUNDUP(Parámetros!$B$11*G124*Parámetros!$B$4*SQRT(IF(H124="",Parámetros!$B$5,H124)/(365/12))-0.000000001,0)))</f>
        <v/>
      </c>
      <c r="L124" s="5">
        <f>IF(A124="","",IF(G124&gt;0,ROUNDUP(J124*IF(H124="",Parámetros!$B$5,H124)+Parámetros!$B$11*G124*Parámetros!$B$4*SQRT(IF(H124="",Parámetros!$B$5,H124)/(365/12))-0.000000001,0),0))</f>
        <v/>
      </c>
      <c r="M124" s="5">
        <f>IF(A124="","",IF(G124&gt;0,MAX(IF(AND(E124&gt;0,Parámetros!$B$7&gt;0,Parámetros!$B$6&gt;0),ROUNDUP(SQRT(2*G124*12*Parámetros!$B$6/(E124*Parámetros!$B$7))-0.000000001,0),G124),I124,1),0))</f>
        <v/>
      </c>
      <c r="N124" s="5">
        <f>IF(A124="","",IF(G124&lt;=0,IF(D124&gt;0,"Sin movimiento","Sin datos"),IF(D124&lt;J124*IF(H124="",Parámetros!$B$5,H124),"Rotura probable",IF(D124&lt;=L124,"Pedir ya",IF(AND(D124&gt;L124+M124,D124/J124&gt;Parámetros!$B$8),"Sobrestock","Correcto")))))</f>
        <v/>
      </c>
      <c r="O124" s="5">
        <f>IF(A124="","",IF(OR(N124="Rotura probable",N124="Pedir ya"),MAX(M124,ROUNDUP(L124-D124,0)),0))</f>
        <v/>
      </c>
      <c r="P124" s="6">
        <f>IF(A124="","",D124*E124)</f>
        <v/>
      </c>
      <c r="Q124" s="7">
        <f>IF(A124="","",IF(J124&gt;0,D124/J124,""))</f>
        <v/>
      </c>
      <c r="R124" s="6">
        <f>IF(A124="","",O124*E124)</f>
        <v/>
      </c>
    </row>
    <row r="125">
      <c r="A125" s="2" t="n"/>
      <c r="B125" s="2" t="n"/>
      <c r="C125" s="2" t="n"/>
      <c r="D125" s="2" t="n"/>
      <c r="E125" s="3" t="n"/>
      <c r="F125" s="3" t="n"/>
      <c r="G125" s="2" t="n"/>
      <c r="H125" s="2" t="n"/>
      <c r="I125" s="2" t="n"/>
      <c r="J125" s="4">
        <f>IF(A125="","",G125*12/365)</f>
        <v/>
      </c>
      <c r="K125" s="5">
        <f>IF(A125="","",MAX(0,ROUNDUP(Parámetros!$B$11*G125*Parámetros!$B$4*SQRT(IF(H125="",Parámetros!$B$5,H125)/(365/12))-0.000000001,0)))</f>
        <v/>
      </c>
      <c r="L125" s="5">
        <f>IF(A125="","",IF(G125&gt;0,ROUNDUP(J125*IF(H125="",Parámetros!$B$5,H125)+Parámetros!$B$11*G125*Parámetros!$B$4*SQRT(IF(H125="",Parámetros!$B$5,H125)/(365/12))-0.000000001,0),0))</f>
        <v/>
      </c>
      <c r="M125" s="5">
        <f>IF(A125="","",IF(G125&gt;0,MAX(IF(AND(E125&gt;0,Parámetros!$B$7&gt;0,Parámetros!$B$6&gt;0),ROUNDUP(SQRT(2*G125*12*Parámetros!$B$6/(E125*Parámetros!$B$7))-0.000000001,0),G125),I125,1),0))</f>
        <v/>
      </c>
      <c r="N125" s="5">
        <f>IF(A125="","",IF(G125&lt;=0,IF(D125&gt;0,"Sin movimiento","Sin datos"),IF(D125&lt;J125*IF(H125="",Parámetros!$B$5,H125),"Rotura probable",IF(D125&lt;=L125,"Pedir ya",IF(AND(D125&gt;L125+M125,D125/J125&gt;Parámetros!$B$8),"Sobrestock","Correcto")))))</f>
        <v/>
      </c>
      <c r="O125" s="5">
        <f>IF(A125="","",IF(OR(N125="Rotura probable",N125="Pedir ya"),MAX(M125,ROUNDUP(L125-D125,0)),0))</f>
        <v/>
      </c>
      <c r="P125" s="6">
        <f>IF(A125="","",D125*E125)</f>
        <v/>
      </c>
      <c r="Q125" s="7">
        <f>IF(A125="","",IF(J125&gt;0,D125/J125,""))</f>
        <v/>
      </c>
      <c r="R125" s="6">
        <f>IF(A125="","",O125*E125)</f>
        <v/>
      </c>
    </row>
    <row r="126">
      <c r="A126" s="2" t="n"/>
      <c r="B126" s="2" t="n"/>
      <c r="C126" s="2" t="n"/>
      <c r="D126" s="2" t="n"/>
      <c r="E126" s="3" t="n"/>
      <c r="F126" s="3" t="n"/>
      <c r="G126" s="2" t="n"/>
      <c r="H126" s="2" t="n"/>
      <c r="I126" s="2" t="n"/>
      <c r="J126" s="4">
        <f>IF(A126="","",G126*12/365)</f>
        <v/>
      </c>
      <c r="K126" s="5">
        <f>IF(A126="","",MAX(0,ROUNDUP(Parámetros!$B$11*G126*Parámetros!$B$4*SQRT(IF(H126="",Parámetros!$B$5,H126)/(365/12))-0.000000001,0)))</f>
        <v/>
      </c>
      <c r="L126" s="5">
        <f>IF(A126="","",IF(G126&gt;0,ROUNDUP(J126*IF(H126="",Parámetros!$B$5,H126)+Parámetros!$B$11*G126*Parámetros!$B$4*SQRT(IF(H126="",Parámetros!$B$5,H126)/(365/12))-0.000000001,0),0))</f>
        <v/>
      </c>
      <c r="M126" s="5">
        <f>IF(A126="","",IF(G126&gt;0,MAX(IF(AND(E126&gt;0,Parámetros!$B$7&gt;0,Parámetros!$B$6&gt;0),ROUNDUP(SQRT(2*G126*12*Parámetros!$B$6/(E126*Parámetros!$B$7))-0.000000001,0),G126),I126,1),0))</f>
        <v/>
      </c>
      <c r="N126" s="5">
        <f>IF(A126="","",IF(G126&lt;=0,IF(D126&gt;0,"Sin movimiento","Sin datos"),IF(D126&lt;J126*IF(H126="",Parámetros!$B$5,H126),"Rotura probable",IF(D126&lt;=L126,"Pedir ya",IF(AND(D126&gt;L126+M126,D126/J126&gt;Parámetros!$B$8),"Sobrestock","Correcto")))))</f>
        <v/>
      </c>
      <c r="O126" s="5">
        <f>IF(A126="","",IF(OR(N126="Rotura probable",N126="Pedir ya"),MAX(M126,ROUNDUP(L126-D126,0)),0))</f>
        <v/>
      </c>
      <c r="P126" s="6">
        <f>IF(A126="","",D126*E126)</f>
        <v/>
      </c>
      <c r="Q126" s="7">
        <f>IF(A126="","",IF(J126&gt;0,D126/J126,""))</f>
        <v/>
      </c>
      <c r="R126" s="6">
        <f>IF(A126="","",O126*E126)</f>
        <v/>
      </c>
    </row>
    <row r="127">
      <c r="A127" s="2" t="n"/>
      <c r="B127" s="2" t="n"/>
      <c r="C127" s="2" t="n"/>
      <c r="D127" s="2" t="n"/>
      <c r="E127" s="3" t="n"/>
      <c r="F127" s="3" t="n"/>
      <c r="G127" s="2" t="n"/>
      <c r="H127" s="2" t="n"/>
      <c r="I127" s="2" t="n"/>
      <c r="J127" s="4">
        <f>IF(A127="","",G127*12/365)</f>
        <v/>
      </c>
      <c r="K127" s="5">
        <f>IF(A127="","",MAX(0,ROUNDUP(Parámetros!$B$11*G127*Parámetros!$B$4*SQRT(IF(H127="",Parámetros!$B$5,H127)/(365/12))-0.000000001,0)))</f>
        <v/>
      </c>
      <c r="L127" s="5">
        <f>IF(A127="","",IF(G127&gt;0,ROUNDUP(J127*IF(H127="",Parámetros!$B$5,H127)+Parámetros!$B$11*G127*Parámetros!$B$4*SQRT(IF(H127="",Parámetros!$B$5,H127)/(365/12))-0.000000001,0),0))</f>
        <v/>
      </c>
      <c r="M127" s="5">
        <f>IF(A127="","",IF(G127&gt;0,MAX(IF(AND(E127&gt;0,Parámetros!$B$7&gt;0,Parámetros!$B$6&gt;0),ROUNDUP(SQRT(2*G127*12*Parámetros!$B$6/(E127*Parámetros!$B$7))-0.000000001,0),G127),I127,1),0))</f>
        <v/>
      </c>
      <c r="N127" s="5">
        <f>IF(A127="","",IF(G127&lt;=0,IF(D127&gt;0,"Sin movimiento","Sin datos"),IF(D127&lt;J127*IF(H127="",Parámetros!$B$5,H127),"Rotura probable",IF(D127&lt;=L127,"Pedir ya",IF(AND(D127&gt;L127+M127,D127/J127&gt;Parámetros!$B$8),"Sobrestock","Correcto")))))</f>
        <v/>
      </c>
      <c r="O127" s="5">
        <f>IF(A127="","",IF(OR(N127="Rotura probable",N127="Pedir ya"),MAX(M127,ROUNDUP(L127-D127,0)),0))</f>
        <v/>
      </c>
      <c r="P127" s="6">
        <f>IF(A127="","",D127*E127)</f>
        <v/>
      </c>
      <c r="Q127" s="7">
        <f>IF(A127="","",IF(J127&gt;0,D127/J127,""))</f>
        <v/>
      </c>
      <c r="R127" s="6">
        <f>IF(A127="","",O127*E127)</f>
        <v/>
      </c>
    </row>
    <row r="128">
      <c r="A128" s="2" t="n"/>
      <c r="B128" s="2" t="n"/>
      <c r="C128" s="2" t="n"/>
      <c r="D128" s="2" t="n"/>
      <c r="E128" s="3" t="n"/>
      <c r="F128" s="3" t="n"/>
      <c r="G128" s="2" t="n"/>
      <c r="H128" s="2" t="n"/>
      <c r="I128" s="2" t="n"/>
      <c r="J128" s="4">
        <f>IF(A128="","",G128*12/365)</f>
        <v/>
      </c>
      <c r="K128" s="5">
        <f>IF(A128="","",MAX(0,ROUNDUP(Parámetros!$B$11*G128*Parámetros!$B$4*SQRT(IF(H128="",Parámetros!$B$5,H128)/(365/12))-0.000000001,0)))</f>
        <v/>
      </c>
      <c r="L128" s="5">
        <f>IF(A128="","",IF(G128&gt;0,ROUNDUP(J128*IF(H128="",Parámetros!$B$5,H128)+Parámetros!$B$11*G128*Parámetros!$B$4*SQRT(IF(H128="",Parámetros!$B$5,H128)/(365/12))-0.000000001,0),0))</f>
        <v/>
      </c>
      <c r="M128" s="5">
        <f>IF(A128="","",IF(G128&gt;0,MAX(IF(AND(E128&gt;0,Parámetros!$B$7&gt;0,Parámetros!$B$6&gt;0),ROUNDUP(SQRT(2*G128*12*Parámetros!$B$6/(E128*Parámetros!$B$7))-0.000000001,0),G128),I128,1),0))</f>
        <v/>
      </c>
      <c r="N128" s="5">
        <f>IF(A128="","",IF(G128&lt;=0,IF(D128&gt;0,"Sin movimiento","Sin datos"),IF(D128&lt;J128*IF(H128="",Parámetros!$B$5,H128),"Rotura probable",IF(D128&lt;=L128,"Pedir ya",IF(AND(D128&gt;L128+M128,D128/J128&gt;Parámetros!$B$8),"Sobrestock","Correcto")))))</f>
        <v/>
      </c>
      <c r="O128" s="5">
        <f>IF(A128="","",IF(OR(N128="Rotura probable",N128="Pedir ya"),MAX(M128,ROUNDUP(L128-D128,0)),0))</f>
        <v/>
      </c>
      <c r="P128" s="6">
        <f>IF(A128="","",D128*E128)</f>
        <v/>
      </c>
      <c r="Q128" s="7">
        <f>IF(A128="","",IF(J128&gt;0,D128/J128,""))</f>
        <v/>
      </c>
      <c r="R128" s="6">
        <f>IF(A128="","",O128*E128)</f>
        <v/>
      </c>
    </row>
    <row r="129">
      <c r="A129" s="2" t="n"/>
      <c r="B129" s="2" t="n"/>
      <c r="C129" s="2" t="n"/>
      <c r="D129" s="2" t="n"/>
      <c r="E129" s="3" t="n"/>
      <c r="F129" s="3" t="n"/>
      <c r="G129" s="2" t="n"/>
      <c r="H129" s="2" t="n"/>
      <c r="I129" s="2" t="n"/>
      <c r="J129" s="4">
        <f>IF(A129="","",G129*12/365)</f>
        <v/>
      </c>
      <c r="K129" s="5">
        <f>IF(A129="","",MAX(0,ROUNDUP(Parámetros!$B$11*G129*Parámetros!$B$4*SQRT(IF(H129="",Parámetros!$B$5,H129)/(365/12))-0.000000001,0)))</f>
        <v/>
      </c>
      <c r="L129" s="5">
        <f>IF(A129="","",IF(G129&gt;0,ROUNDUP(J129*IF(H129="",Parámetros!$B$5,H129)+Parámetros!$B$11*G129*Parámetros!$B$4*SQRT(IF(H129="",Parámetros!$B$5,H129)/(365/12))-0.000000001,0),0))</f>
        <v/>
      </c>
      <c r="M129" s="5">
        <f>IF(A129="","",IF(G129&gt;0,MAX(IF(AND(E129&gt;0,Parámetros!$B$7&gt;0,Parámetros!$B$6&gt;0),ROUNDUP(SQRT(2*G129*12*Parámetros!$B$6/(E129*Parámetros!$B$7))-0.000000001,0),G129),I129,1),0))</f>
        <v/>
      </c>
      <c r="N129" s="5">
        <f>IF(A129="","",IF(G129&lt;=0,IF(D129&gt;0,"Sin movimiento","Sin datos"),IF(D129&lt;J129*IF(H129="",Parámetros!$B$5,H129),"Rotura probable",IF(D129&lt;=L129,"Pedir ya",IF(AND(D129&gt;L129+M129,D129/J129&gt;Parámetros!$B$8),"Sobrestock","Correcto")))))</f>
        <v/>
      </c>
      <c r="O129" s="5">
        <f>IF(A129="","",IF(OR(N129="Rotura probable",N129="Pedir ya"),MAX(M129,ROUNDUP(L129-D129,0)),0))</f>
        <v/>
      </c>
      <c r="P129" s="6">
        <f>IF(A129="","",D129*E129)</f>
        <v/>
      </c>
      <c r="Q129" s="7">
        <f>IF(A129="","",IF(J129&gt;0,D129/J129,""))</f>
        <v/>
      </c>
      <c r="R129" s="6">
        <f>IF(A129="","",O129*E129)</f>
        <v/>
      </c>
    </row>
    <row r="130">
      <c r="A130" s="2" t="n"/>
      <c r="B130" s="2" t="n"/>
      <c r="C130" s="2" t="n"/>
      <c r="D130" s="2" t="n"/>
      <c r="E130" s="3" t="n"/>
      <c r="F130" s="3" t="n"/>
      <c r="G130" s="2" t="n"/>
      <c r="H130" s="2" t="n"/>
      <c r="I130" s="2" t="n"/>
      <c r="J130" s="4">
        <f>IF(A130="","",G130*12/365)</f>
        <v/>
      </c>
      <c r="K130" s="5">
        <f>IF(A130="","",MAX(0,ROUNDUP(Parámetros!$B$11*G130*Parámetros!$B$4*SQRT(IF(H130="",Parámetros!$B$5,H130)/(365/12))-0.000000001,0)))</f>
        <v/>
      </c>
      <c r="L130" s="5">
        <f>IF(A130="","",IF(G130&gt;0,ROUNDUP(J130*IF(H130="",Parámetros!$B$5,H130)+Parámetros!$B$11*G130*Parámetros!$B$4*SQRT(IF(H130="",Parámetros!$B$5,H130)/(365/12))-0.000000001,0),0))</f>
        <v/>
      </c>
      <c r="M130" s="5">
        <f>IF(A130="","",IF(G130&gt;0,MAX(IF(AND(E130&gt;0,Parámetros!$B$7&gt;0,Parámetros!$B$6&gt;0),ROUNDUP(SQRT(2*G130*12*Parámetros!$B$6/(E130*Parámetros!$B$7))-0.000000001,0),G130),I130,1),0))</f>
        <v/>
      </c>
      <c r="N130" s="5">
        <f>IF(A130="","",IF(G130&lt;=0,IF(D130&gt;0,"Sin movimiento","Sin datos"),IF(D130&lt;J130*IF(H130="",Parámetros!$B$5,H130),"Rotura probable",IF(D130&lt;=L130,"Pedir ya",IF(AND(D130&gt;L130+M130,D130/J130&gt;Parámetros!$B$8),"Sobrestock","Correcto")))))</f>
        <v/>
      </c>
      <c r="O130" s="5">
        <f>IF(A130="","",IF(OR(N130="Rotura probable",N130="Pedir ya"),MAX(M130,ROUNDUP(L130-D130,0)),0))</f>
        <v/>
      </c>
      <c r="P130" s="6">
        <f>IF(A130="","",D130*E130)</f>
        <v/>
      </c>
      <c r="Q130" s="7">
        <f>IF(A130="","",IF(J130&gt;0,D130/J130,""))</f>
        <v/>
      </c>
      <c r="R130" s="6">
        <f>IF(A130="","",O130*E130)</f>
        <v/>
      </c>
    </row>
    <row r="131">
      <c r="A131" s="2" t="n"/>
      <c r="B131" s="2" t="n"/>
      <c r="C131" s="2" t="n"/>
      <c r="D131" s="2" t="n"/>
      <c r="E131" s="3" t="n"/>
      <c r="F131" s="3" t="n"/>
      <c r="G131" s="2" t="n"/>
      <c r="H131" s="2" t="n"/>
      <c r="I131" s="2" t="n"/>
      <c r="J131" s="4">
        <f>IF(A131="","",G131*12/365)</f>
        <v/>
      </c>
      <c r="K131" s="5">
        <f>IF(A131="","",MAX(0,ROUNDUP(Parámetros!$B$11*G131*Parámetros!$B$4*SQRT(IF(H131="",Parámetros!$B$5,H131)/(365/12))-0.000000001,0)))</f>
        <v/>
      </c>
      <c r="L131" s="5">
        <f>IF(A131="","",IF(G131&gt;0,ROUNDUP(J131*IF(H131="",Parámetros!$B$5,H131)+Parámetros!$B$11*G131*Parámetros!$B$4*SQRT(IF(H131="",Parámetros!$B$5,H131)/(365/12))-0.000000001,0),0))</f>
        <v/>
      </c>
      <c r="M131" s="5">
        <f>IF(A131="","",IF(G131&gt;0,MAX(IF(AND(E131&gt;0,Parámetros!$B$7&gt;0,Parámetros!$B$6&gt;0),ROUNDUP(SQRT(2*G131*12*Parámetros!$B$6/(E131*Parámetros!$B$7))-0.000000001,0),G131),I131,1),0))</f>
        <v/>
      </c>
      <c r="N131" s="5">
        <f>IF(A131="","",IF(G131&lt;=0,IF(D131&gt;0,"Sin movimiento","Sin datos"),IF(D131&lt;J131*IF(H131="",Parámetros!$B$5,H131),"Rotura probable",IF(D131&lt;=L131,"Pedir ya",IF(AND(D131&gt;L131+M131,D131/J131&gt;Parámetros!$B$8),"Sobrestock","Correcto")))))</f>
        <v/>
      </c>
      <c r="O131" s="5">
        <f>IF(A131="","",IF(OR(N131="Rotura probable",N131="Pedir ya"),MAX(M131,ROUNDUP(L131-D131,0)),0))</f>
        <v/>
      </c>
      <c r="P131" s="6">
        <f>IF(A131="","",D131*E131)</f>
        <v/>
      </c>
      <c r="Q131" s="7">
        <f>IF(A131="","",IF(J131&gt;0,D131/J131,""))</f>
        <v/>
      </c>
      <c r="R131" s="6">
        <f>IF(A131="","",O131*E131)</f>
        <v/>
      </c>
    </row>
    <row r="132">
      <c r="A132" s="2" t="n"/>
      <c r="B132" s="2" t="n"/>
      <c r="C132" s="2" t="n"/>
      <c r="D132" s="2" t="n"/>
      <c r="E132" s="3" t="n"/>
      <c r="F132" s="3" t="n"/>
      <c r="G132" s="2" t="n"/>
      <c r="H132" s="2" t="n"/>
      <c r="I132" s="2" t="n"/>
      <c r="J132" s="4">
        <f>IF(A132="","",G132*12/365)</f>
        <v/>
      </c>
      <c r="K132" s="5">
        <f>IF(A132="","",MAX(0,ROUNDUP(Parámetros!$B$11*G132*Parámetros!$B$4*SQRT(IF(H132="",Parámetros!$B$5,H132)/(365/12))-0.000000001,0)))</f>
        <v/>
      </c>
      <c r="L132" s="5">
        <f>IF(A132="","",IF(G132&gt;0,ROUNDUP(J132*IF(H132="",Parámetros!$B$5,H132)+Parámetros!$B$11*G132*Parámetros!$B$4*SQRT(IF(H132="",Parámetros!$B$5,H132)/(365/12))-0.000000001,0),0))</f>
        <v/>
      </c>
      <c r="M132" s="5">
        <f>IF(A132="","",IF(G132&gt;0,MAX(IF(AND(E132&gt;0,Parámetros!$B$7&gt;0,Parámetros!$B$6&gt;0),ROUNDUP(SQRT(2*G132*12*Parámetros!$B$6/(E132*Parámetros!$B$7))-0.000000001,0),G132),I132,1),0))</f>
        <v/>
      </c>
      <c r="N132" s="5">
        <f>IF(A132="","",IF(G132&lt;=0,IF(D132&gt;0,"Sin movimiento","Sin datos"),IF(D132&lt;J132*IF(H132="",Parámetros!$B$5,H132),"Rotura probable",IF(D132&lt;=L132,"Pedir ya",IF(AND(D132&gt;L132+M132,D132/J132&gt;Parámetros!$B$8),"Sobrestock","Correcto")))))</f>
        <v/>
      </c>
      <c r="O132" s="5">
        <f>IF(A132="","",IF(OR(N132="Rotura probable",N132="Pedir ya"),MAX(M132,ROUNDUP(L132-D132,0)),0))</f>
        <v/>
      </c>
      <c r="P132" s="6">
        <f>IF(A132="","",D132*E132)</f>
        <v/>
      </c>
      <c r="Q132" s="7">
        <f>IF(A132="","",IF(J132&gt;0,D132/J132,""))</f>
        <v/>
      </c>
      <c r="R132" s="6">
        <f>IF(A132="","",O132*E132)</f>
        <v/>
      </c>
    </row>
    <row r="133">
      <c r="A133" s="2" t="n"/>
      <c r="B133" s="2" t="n"/>
      <c r="C133" s="2" t="n"/>
      <c r="D133" s="2" t="n"/>
      <c r="E133" s="3" t="n"/>
      <c r="F133" s="3" t="n"/>
      <c r="G133" s="2" t="n"/>
      <c r="H133" s="2" t="n"/>
      <c r="I133" s="2" t="n"/>
      <c r="J133" s="4">
        <f>IF(A133="","",G133*12/365)</f>
        <v/>
      </c>
      <c r="K133" s="5">
        <f>IF(A133="","",MAX(0,ROUNDUP(Parámetros!$B$11*G133*Parámetros!$B$4*SQRT(IF(H133="",Parámetros!$B$5,H133)/(365/12))-0.000000001,0)))</f>
        <v/>
      </c>
      <c r="L133" s="5">
        <f>IF(A133="","",IF(G133&gt;0,ROUNDUP(J133*IF(H133="",Parámetros!$B$5,H133)+Parámetros!$B$11*G133*Parámetros!$B$4*SQRT(IF(H133="",Parámetros!$B$5,H133)/(365/12))-0.000000001,0),0))</f>
        <v/>
      </c>
      <c r="M133" s="5">
        <f>IF(A133="","",IF(G133&gt;0,MAX(IF(AND(E133&gt;0,Parámetros!$B$7&gt;0,Parámetros!$B$6&gt;0),ROUNDUP(SQRT(2*G133*12*Parámetros!$B$6/(E133*Parámetros!$B$7))-0.000000001,0),G133),I133,1),0))</f>
        <v/>
      </c>
      <c r="N133" s="5">
        <f>IF(A133="","",IF(G133&lt;=0,IF(D133&gt;0,"Sin movimiento","Sin datos"),IF(D133&lt;J133*IF(H133="",Parámetros!$B$5,H133),"Rotura probable",IF(D133&lt;=L133,"Pedir ya",IF(AND(D133&gt;L133+M133,D133/J133&gt;Parámetros!$B$8),"Sobrestock","Correcto")))))</f>
        <v/>
      </c>
      <c r="O133" s="5">
        <f>IF(A133="","",IF(OR(N133="Rotura probable",N133="Pedir ya"),MAX(M133,ROUNDUP(L133-D133,0)),0))</f>
        <v/>
      </c>
      <c r="P133" s="6">
        <f>IF(A133="","",D133*E133)</f>
        <v/>
      </c>
      <c r="Q133" s="7">
        <f>IF(A133="","",IF(J133&gt;0,D133/J133,""))</f>
        <v/>
      </c>
      <c r="R133" s="6">
        <f>IF(A133="","",O133*E133)</f>
        <v/>
      </c>
    </row>
    <row r="134">
      <c r="A134" s="2" t="n"/>
      <c r="B134" s="2" t="n"/>
      <c r="C134" s="2" t="n"/>
      <c r="D134" s="2" t="n"/>
      <c r="E134" s="3" t="n"/>
      <c r="F134" s="3" t="n"/>
      <c r="G134" s="2" t="n"/>
      <c r="H134" s="2" t="n"/>
      <c r="I134" s="2" t="n"/>
      <c r="J134" s="4">
        <f>IF(A134="","",G134*12/365)</f>
        <v/>
      </c>
      <c r="K134" s="5">
        <f>IF(A134="","",MAX(0,ROUNDUP(Parámetros!$B$11*G134*Parámetros!$B$4*SQRT(IF(H134="",Parámetros!$B$5,H134)/(365/12))-0.000000001,0)))</f>
        <v/>
      </c>
      <c r="L134" s="5">
        <f>IF(A134="","",IF(G134&gt;0,ROUNDUP(J134*IF(H134="",Parámetros!$B$5,H134)+Parámetros!$B$11*G134*Parámetros!$B$4*SQRT(IF(H134="",Parámetros!$B$5,H134)/(365/12))-0.000000001,0),0))</f>
        <v/>
      </c>
      <c r="M134" s="5">
        <f>IF(A134="","",IF(G134&gt;0,MAX(IF(AND(E134&gt;0,Parámetros!$B$7&gt;0,Parámetros!$B$6&gt;0),ROUNDUP(SQRT(2*G134*12*Parámetros!$B$6/(E134*Parámetros!$B$7))-0.000000001,0),G134),I134,1),0))</f>
        <v/>
      </c>
      <c r="N134" s="5">
        <f>IF(A134="","",IF(G134&lt;=0,IF(D134&gt;0,"Sin movimiento","Sin datos"),IF(D134&lt;J134*IF(H134="",Parámetros!$B$5,H134),"Rotura probable",IF(D134&lt;=L134,"Pedir ya",IF(AND(D134&gt;L134+M134,D134/J134&gt;Parámetros!$B$8),"Sobrestock","Correcto")))))</f>
        <v/>
      </c>
      <c r="O134" s="5">
        <f>IF(A134="","",IF(OR(N134="Rotura probable",N134="Pedir ya"),MAX(M134,ROUNDUP(L134-D134,0)),0))</f>
        <v/>
      </c>
      <c r="P134" s="6">
        <f>IF(A134="","",D134*E134)</f>
        <v/>
      </c>
      <c r="Q134" s="7">
        <f>IF(A134="","",IF(J134&gt;0,D134/J134,""))</f>
        <v/>
      </c>
      <c r="R134" s="6">
        <f>IF(A134="","",O134*E134)</f>
        <v/>
      </c>
    </row>
    <row r="135">
      <c r="A135" s="2" t="n"/>
      <c r="B135" s="2" t="n"/>
      <c r="C135" s="2" t="n"/>
      <c r="D135" s="2" t="n"/>
      <c r="E135" s="3" t="n"/>
      <c r="F135" s="3" t="n"/>
      <c r="G135" s="2" t="n"/>
      <c r="H135" s="2" t="n"/>
      <c r="I135" s="2" t="n"/>
      <c r="J135" s="4">
        <f>IF(A135="","",G135*12/365)</f>
        <v/>
      </c>
      <c r="K135" s="5">
        <f>IF(A135="","",MAX(0,ROUNDUP(Parámetros!$B$11*G135*Parámetros!$B$4*SQRT(IF(H135="",Parámetros!$B$5,H135)/(365/12))-0.000000001,0)))</f>
        <v/>
      </c>
      <c r="L135" s="5">
        <f>IF(A135="","",IF(G135&gt;0,ROUNDUP(J135*IF(H135="",Parámetros!$B$5,H135)+Parámetros!$B$11*G135*Parámetros!$B$4*SQRT(IF(H135="",Parámetros!$B$5,H135)/(365/12))-0.000000001,0),0))</f>
        <v/>
      </c>
      <c r="M135" s="5">
        <f>IF(A135="","",IF(G135&gt;0,MAX(IF(AND(E135&gt;0,Parámetros!$B$7&gt;0,Parámetros!$B$6&gt;0),ROUNDUP(SQRT(2*G135*12*Parámetros!$B$6/(E135*Parámetros!$B$7))-0.000000001,0),G135),I135,1),0))</f>
        <v/>
      </c>
      <c r="N135" s="5">
        <f>IF(A135="","",IF(G135&lt;=0,IF(D135&gt;0,"Sin movimiento","Sin datos"),IF(D135&lt;J135*IF(H135="",Parámetros!$B$5,H135),"Rotura probable",IF(D135&lt;=L135,"Pedir ya",IF(AND(D135&gt;L135+M135,D135/J135&gt;Parámetros!$B$8),"Sobrestock","Correcto")))))</f>
        <v/>
      </c>
      <c r="O135" s="5">
        <f>IF(A135="","",IF(OR(N135="Rotura probable",N135="Pedir ya"),MAX(M135,ROUNDUP(L135-D135,0)),0))</f>
        <v/>
      </c>
      <c r="P135" s="6">
        <f>IF(A135="","",D135*E135)</f>
        <v/>
      </c>
      <c r="Q135" s="7">
        <f>IF(A135="","",IF(J135&gt;0,D135/J135,""))</f>
        <v/>
      </c>
      <c r="R135" s="6">
        <f>IF(A135="","",O135*E135)</f>
        <v/>
      </c>
    </row>
    <row r="136">
      <c r="A136" s="2" t="n"/>
      <c r="B136" s="2" t="n"/>
      <c r="C136" s="2" t="n"/>
      <c r="D136" s="2" t="n"/>
      <c r="E136" s="3" t="n"/>
      <c r="F136" s="3" t="n"/>
      <c r="G136" s="2" t="n"/>
      <c r="H136" s="2" t="n"/>
      <c r="I136" s="2" t="n"/>
      <c r="J136" s="4">
        <f>IF(A136="","",G136*12/365)</f>
        <v/>
      </c>
      <c r="K136" s="5">
        <f>IF(A136="","",MAX(0,ROUNDUP(Parámetros!$B$11*G136*Parámetros!$B$4*SQRT(IF(H136="",Parámetros!$B$5,H136)/(365/12))-0.000000001,0)))</f>
        <v/>
      </c>
      <c r="L136" s="5">
        <f>IF(A136="","",IF(G136&gt;0,ROUNDUP(J136*IF(H136="",Parámetros!$B$5,H136)+Parámetros!$B$11*G136*Parámetros!$B$4*SQRT(IF(H136="",Parámetros!$B$5,H136)/(365/12))-0.000000001,0),0))</f>
        <v/>
      </c>
      <c r="M136" s="5">
        <f>IF(A136="","",IF(G136&gt;0,MAX(IF(AND(E136&gt;0,Parámetros!$B$7&gt;0,Parámetros!$B$6&gt;0),ROUNDUP(SQRT(2*G136*12*Parámetros!$B$6/(E136*Parámetros!$B$7))-0.000000001,0),G136),I136,1),0))</f>
        <v/>
      </c>
      <c r="N136" s="5">
        <f>IF(A136="","",IF(G136&lt;=0,IF(D136&gt;0,"Sin movimiento","Sin datos"),IF(D136&lt;J136*IF(H136="",Parámetros!$B$5,H136),"Rotura probable",IF(D136&lt;=L136,"Pedir ya",IF(AND(D136&gt;L136+M136,D136/J136&gt;Parámetros!$B$8),"Sobrestock","Correcto")))))</f>
        <v/>
      </c>
      <c r="O136" s="5">
        <f>IF(A136="","",IF(OR(N136="Rotura probable",N136="Pedir ya"),MAX(M136,ROUNDUP(L136-D136,0)),0))</f>
        <v/>
      </c>
      <c r="P136" s="6">
        <f>IF(A136="","",D136*E136)</f>
        <v/>
      </c>
      <c r="Q136" s="7">
        <f>IF(A136="","",IF(J136&gt;0,D136/J136,""))</f>
        <v/>
      </c>
      <c r="R136" s="6">
        <f>IF(A136="","",O136*E136)</f>
        <v/>
      </c>
    </row>
    <row r="137">
      <c r="A137" s="2" t="n"/>
      <c r="B137" s="2" t="n"/>
      <c r="C137" s="2" t="n"/>
      <c r="D137" s="2" t="n"/>
      <c r="E137" s="3" t="n"/>
      <c r="F137" s="3" t="n"/>
      <c r="G137" s="2" t="n"/>
      <c r="H137" s="2" t="n"/>
      <c r="I137" s="2" t="n"/>
      <c r="J137" s="4">
        <f>IF(A137="","",G137*12/365)</f>
        <v/>
      </c>
      <c r="K137" s="5">
        <f>IF(A137="","",MAX(0,ROUNDUP(Parámetros!$B$11*G137*Parámetros!$B$4*SQRT(IF(H137="",Parámetros!$B$5,H137)/(365/12))-0.000000001,0)))</f>
        <v/>
      </c>
      <c r="L137" s="5">
        <f>IF(A137="","",IF(G137&gt;0,ROUNDUP(J137*IF(H137="",Parámetros!$B$5,H137)+Parámetros!$B$11*G137*Parámetros!$B$4*SQRT(IF(H137="",Parámetros!$B$5,H137)/(365/12))-0.000000001,0),0))</f>
        <v/>
      </c>
      <c r="M137" s="5">
        <f>IF(A137="","",IF(G137&gt;0,MAX(IF(AND(E137&gt;0,Parámetros!$B$7&gt;0,Parámetros!$B$6&gt;0),ROUNDUP(SQRT(2*G137*12*Parámetros!$B$6/(E137*Parámetros!$B$7))-0.000000001,0),G137),I137,1),0))</f>
        <v/>
      </c>
      <c r="N137" s="5">
        <f>IF(A137="","",IF(G137&lt;=0,IF(D137&gt;0,"Sin movimiento","Sin datos"),IF(D137&lt;J137*IF(H137="",Parámetros!$B$5,H137),"Rotura probable",IF(D137&lt;=L137,"Pedir ya",IF(AND(D137&gt;L137+M137,D137/J137&gt;Parámetros!$B$8),"Sobrestock","Correcto")))))</f>
        <v/>
      </c>
      <c r="O137" s="5">
        <f>IF(A137="","",IF(OR(N137="Rotura probable",N137="Pedir ya"),MAX(M137,ROUNDUP(L137-D137,0)),0))</f>
        <v/>
      </c>
      <c r="P137" s="6">
        <f>IF(A137="","",D137*E137)</f>
        <v/>
      </c>
      <c r="Q137" s="7">
        <f>IF(A137="","",IF(J137&gt;0,D137/J137,""))</f>
        <v/>
      </c>
      <c r="R137" s="6">
        <f>IF(A137="","",O137*E137)</f>
        <v/>
      </c>
    </row>
    <row r="138">
      <c r="A138" s="2" t="n"/>
      <c r="B138" s="2" t="n"/>
      <c r="C138" s="2" t="n"/>
      <c r="D138" s="2" t="n"/>
      <c r="E138" s="3" t="n"/>
      <c r="F138" s="3" t="n"/>
      <c r="G138" s="2" t="n"/>
      <c r="H138" s="2" t="n"/>
      <c r="I138" s="2" t="n"/>
      <c r="J138" s="4">
        <f>IF(A138="","",G138*12/365)</f>
        <v/>
      </c>
      <c r="K138" s="5">
        <f>IF(A138="","",MAX(0,ROUNDUP(Parámetros!$B$11*G138*Parámetros!$B$4*SQRT(IF(H138="",Parámetros!$B$5,H138)/(365/12))-0.000000001,0)))</f>
        <v/>
      </c>
      <c r="L138" s="5">
        <f>IF(A138="","",IF(G138&gt;0,ROUNDUP(J138*IF(H138="",Parámetros!$B$5,H138)+Parámetros!$B$11*G138*Parámetros!$B$4*SQRT(IF(H138="",Parámetros!$B$5,H138)/(365/12))-0.000000001,0),0))</f>
        <v/>
      </c>
      <c r="M138" s="5">
        <f>IF(A138="","",IF(G138&gt;0,MAX(IF(AND(E138&gt;0,Parámetros!$B$7&gt;0,Parámetros!$B$6&gt;0),ROUNDUP(SQRT(2*G138*12*Parámetros!$B$6/(E138*Parámetros!$B$7))-0.000000001,0),G138),I138,1),0))</f>
        <v/>
      </c>
      <c r="N138" s="5">
        <f>IF(A138="","",IF(G138&lt;=0,IF(D138&gt;0,"Sin movimiento","Sin datos"),IF(D138&lt;J138*IF(H138="",Parámetros!$B$5,H138),"Rotura probable",IF(D138&lt;=L138,"Pedir ya",IF(AND(D138&gt;L138+M138,D138/J138&gt;Parámetros!$B$8),"Sobrestock","Correcto")))))</f>
        <v/>
      </c>
      <c r="O138" s="5">
        <f>IF(A138="","",IF(OR(N138="Rotura probable",N138="Pedir ya"),MAX(M138,ROUNDUP(L138-D138,0)),0))</f>
        <v/>
      </c>
      <c r="P138" s="6">
        <f>IF(A138="","",D138*E138)</f>
        <v/>
      </c>
      <c r="Q138" s="7">
        <f>IF(A138="","",IF(J138&gt;0,D138/J138,""))</f>
        <v/>
      </c>
      <c r="R138" s="6">
        <f>IF(A138="","",O138*E138)</f>
        <v/>
      </c>
    </row>
    <row r="139">
      <c r="A139" s="2" t="n"/>
      <c r="B139" s="2" t="n"/>
      <c r="C139" s="2" t="n"/>
      <c r="D139" s="2" t="n"/>
      <c r="E139" s="3" t="n"/>
      <c r="F139" s="3" t="n"/>
      <c r="G139" s="2" t="n"/>
      <c r="H139" s="2" t="n"/>
      <c r="I139" s="2" t="n"/>
      <c r="J139" s="4">
        <f>IF(A139="","",G139*12/365)</f>
        <v/>
      </c>
      <c r="K139" s="5">
        <f>IF(A139="","",MAX(0,ROUNDUP(Parámetros!$B$11*G139*Parámetros!$B$4*SQRT(IF(H139="",Parámetros!$B$5,H139)/(365/12))-0.000000001,0)))</f>
        <v/>
      </c>
      <c r="L139" s="5">
        <f>IF(A139="","",IF(G139&gt;0,ROUNDUP(J139*IF(H139="",Parámetros!$B$5,H139)+Parámetros!$B$11*G139*Parámetros!$B$4*SQRT(IF(H139="",Parámetros!$B$5,H139)/(365/12))-0.000000001,0),0))</f>
        <v/>
      </c>
      <c r="M139" s="5">
        <f>IF(A139="","",IF(G139&gt;0,MAX(IF(AND(E139&gt;0,Parámetros!$B$7&gt;0,Parámetros!$B$6&gt;0),ROUNDUP(SQRT(2*G139*12*Parámetros!$B$6/(E139*Parámetros!$B$7))-0.000000001,0),G139),I139,1),0))</f>
        <v/>
      </c>
      <c r="N139" s="5">
        <f>IF(A139="","",IF(G139&lt;=0,IF(D139&gt;0,"Sin movimiento","Sin datos"),IF(D139&lt;J139*IF(H139="",Parámetros!$B$5,H139),"Rotura probable",IF(D139&lt;=L139,"Pedir ya",IF(AND(D139&gt;L139+M139,D139/J139&gt;Parámetros!$B$8),"Sobrestock","Correcto")))))</f>
        <v/>
      </c>
      <c r="O139" s="5">
        <f>IF(A139="","",IF(OR(N139="Rotura probable",N139="Pedir ya"),MAX(M139,ROUNDUP(L139-D139,0)),0))</f>
        <v/>
      </c>
      <c r="P139" s="6">
        <f>IF(A139="","",D139*E139)</f>
        <v/>
      </c>
      <c r="Q139" s="7">
        <f>IF(A139="","",IF(J139&gt;0,D139/J139,""))</f>
        <v/>
      </c>
      <c r="R139" s="6">
        <f>IF(A139="","",O139*E139)</f>
        <v/>
      </c>
    </row>
    <row r="140">
      <c r="A140" s="2" t="n"/>
      <c r="B140" s="2" t="n"/>
      <c r="C140" s="2" t="n"/>
      <c r="D140" s="2" t="n"/>
      <c r="E140" s="3" t="n"/>
      <c r="F140" s="3" t="n"/>
      <c r="G140" s="2" t="n"/>
      <c r="H140" s="2" t="n"/>
      <c r="I140" s="2" t="n"/>
      <c r="J140" s="4">
        <f>IF(A140="","",G140*12/365)</f>
        <v/>
      </c>
      <c r="K140" s="5">
        <f>IF(A140="","",MAX(0,ROUNDUP(Parámetros!$B$11*G140*Parámetros!$B$4*SQRT(IF(H140="",Parámetros!$B$5,H140)/(365/12))-0.000000001,0)))</f>
        <v/>
      </c>
      <c r="L140" s="5">
        <f>IF(A140="","",IF(G140&gt;0,ROUNDUP(J140*IF(H140="",Parámetros!$B$5,H140)+Parámetros!$B$11*G140*Parámetros!$B$4*SQRT(IF(H140="",Parámetros!$B$5,H140)/(365/12))-0.000000001,0),0))</f>
        <v/>
      </c>
      <c r="M140" s="5">
        <f>IF(A140="","",IF(G140&gt;0,MAX(IF(AND(E140&gt;0,Parámetros!$B$7&gt;0,Parámetros!$B$6&gt;0),ROUNDUP(SQRT(2*G140*12*Parámetros!$B$6/(E140*Parámetros!$B$7))-0.000000001,0),G140),I140,1),0))</f>
        <v/>
      </c>
      <c r="N140" s="5">
        <f>IF(A140="","",IF(G140&lt;=0,IF(D140&gt;0,"Sin movimiento","Sin datos"),IF(D140&lt;J140*IF(H140="",Parámetros!$B$5,H140),"Rotura probable",IF(D140&lt;=L140,"Pedir ya",IF(AND(D140&gt;L140+M140,D140/J140&gt;Parámetros!$B$8),"Sobrestock","Correcto")))))</f>
        <v/>
      </c>
      <c r="O140" s="5">
        <f>IF(A140="","",IF(OR(N140="Rotura probable",N140="Pedir ya"),MAX(M140,ROUNDUP(L140-D140,0)),0))</f>
        <v/>
      </c>
      <c r="P140" s="6">
        <f>IF(A140="","",D140*E140)</f>
        <v/>
      </c>
      <c r="Q140" s="7">
        <f>IF(A140="","",IF(J140&gt;0,D140/J140,""))</f>
        <v/>
      </c>
      <c r="R140" s="6">
        <f>IF(A140="","",O140*E140)</f>
        <v/>
      </c>
    </row>
    <row r="141">
      <c r="A141" s="2" t="n"/>
      <c r="B141" s="2" t="n"/>
      <c r="C141" s="2" t="n"/>
      <c r="D141" s="2" t="n"/>
      <c r="E141" s="3" t="n"/>
      <c r="F141" s="3" t="n"/>
      <c r="G141" s="2" t="n"/>
      <c r="H141" s="2" t="n"/>
      <c r="I141" s="2" t="n"/>
      <c r="J141" s="4">
        <f>IF(A141="","",G141*12/365)</f>
        <v/>
      </c>
      <c r="K141" s="5">
        <f>IF(A141="","",MAX(0,ROUNDUP(Parámetros!$B$11*G141*Parámetros!$B$4*SQRT(IF(H141="",Parámetros!$B$5,H141)/(365/12))-0.000000001,0)))</f>
        <v/>
      </c>
      <c r="L141" s="5">
        <f>IF(A141="","",IF(G141&gt;0,ROUNDUP(J141*IF(H141="",Parámetros!$B$5,H141)+Parámetros!$B$11*G141*Parámetros!$B$4*SQRT(IF(H141="",Parámetros!$B$5,H141)/(365/12))-0.000000001,0),0))</f>
        <v/>
      </c>
      <c r="M141" s="5">
        <f>IF(A141="","",IF(G141&gt;0,MAX(IF(AND(E141&gt;0,Parámetros!$B$7&gt;0,Parámetros!$B$6&gt;0),ROUNDUP(SQRT(2*G141*12*Parámetros!$B$6/(E141*Parámetros!$B$7))-0.000000001,0),G141),I141,1),0))</f>
        <v/>
      </c>
      <c r="N141" s="5">
        <f>IF(A141="","",IF(G141&lt;=0,IF(D141&gt;0,"Sin movimiento","Sin datos"),IF(D141&lt;J141*IF(H141="",Parámetros!$B$5,H141),"Rotura probable",IF(D141&lt;=L141,"Pedir ya",IF(AND(D141&gt;L141+M141,D141/J141&gt;Parámetros!$B$8),"Sobrestock","Correcto")))))</f>
        <v/>
      </c>
      <c r="O141" s="5">
        <f>IF(A141="","",IF(OR(N141="Rotura probable",N141="Pedir ya"),MAX(M141,ROUNDUP(L141-D141,0)),0))</f>
        <v/>
      </c>
      <c r="P141" s="6">
        <f>IF(A141="","",D141*E141)</f>
        <v/>
      </c>
      <c r="Q141" s="7">
        <f>IF(A141="","",IF(J141&gt;0,D141/J141,""))</f>
        <v/>
      </c>
      <c r="R141" s="6">
        <f>IF(A141="","",O141*E141)</f>
        <v/>
      </c>
    </row>
    <row r="142">
      <c r="A142" s="2" t="n"/>
      <c r="B142" s="2" t="n"/>
      <c r="C142" s="2" t="n"/>
      <c r="D142" s="2" t="n"/>
      <c r="E142" s="3" t="n"/>
      <c r="F142" s="3" t="n"/>
      <c r="G142" s="2" t="n"/>
      <c r="H142" s="2" t="n"/>
      <c r="I142" s="2" t="n"/>
      <c r="J142" s="4">
        <f>IF(A142="","",G142*12/365)</f>
        <v/>
      </c>
      <c r="K142" s="5">
        <f>IF(A142="","",MAX(0,ROUNDUP(Parámetros!$B$11*G142*Parámetros!$B$4*SQRT(IF(H142="",Parámetros!$B$5,H142)/(365/12))-0.000000001,0)))</f>
        <v/>
      </c>
      <c r="L142" s="5">
        <f>IF(A142="","",IF(G142&gt;0,ROUNDUP(J142*IF(H142="",Parámetros!$B$5,H142)+Parámetros!$B$11*G142*Parámetros!$B$4*SQRT(IF(H142="",Parámetros!$B$5,H142)/(365/12))-0.000000001,0),0))</f>
        <v/>
      </c>
      <c r="M142" s="5">
        <f>IF(A142="","",IF(G142&gt;0,MAX(IF(AND(E142&gt;0,Parámetros!$B$7&gt;0,Parámetros!$B$6&gt;0),ROUNDUP(SQRT(2*G142*12*Parámetros!$B$6/(E142*Parámetros!$B$7))-0.000000001,0),G142),I142,1),0))</f>
        <v/>
      </c>
      <c r="N142" s="5">
        <f>IF(A142="","",IF(G142&lt;=0,IF(D142&gt;0,"Sin movimiento","Sin datos"),IF(D142&lt;J142*IF(H142="",Parámetros!$B$5,H142),"Rotura probable",IF(D142&lt;=L142,"Pedir ya",IF(AND(D142&gt;L142+M142,D142/J142&gt;Parámetros!$B$8),"Sobrestock","Correcto")))))</f>
        <v/>
      </c>
      <c r="O142" s="5">
        <f>IF(A142="","",IF(OR(N142="Rotura probable",N142="Pedir ya"),MAX(M142,ROUNDUP(L142-D142,0)),0))</f>
        <v/>
      </c>
      <c r="P142" s="6">
        <f>IF(A142="","",D142*E142)</f>
        <v/>
      </c>
      <c r="Q142" s="7">
        <f>IF(A142="","",IF(J142&gt;0,D142/J142,""))</f>
        <v/>
      </c>
      <c r="R142" s="6">
        <f>IF(A142="","",O142*E142)</f>
        <v/>
      </c>
    </row>
    <row r="143">
      <c r="A143" s="2" t="n"/>
      <c r="B143" s="2" t="n"/>
      <c r="C143" s="2" t="n"/>
      <c r="D143" s="2" t="n"/>
      <c r="E143" s="3" t="n"/>
      <c r="F143" s="3" t="n"/>
      <c r="G143" s="2" t="n"/>
      <c r="H143" s="2" t="n"/>
      <c r="I143" s="2" t="n"/>
      <c r="J143" s="4">
        <f>IF(A143="","",G143*12/365)</f>
        <v/>
      </c>
      <c r="K143" s="5">
        <f>IF(A143="","",MAX(0,ROUNDUP(Parámetros!$B$11*G143*Parámetros!$B$4*SQRT(IF(H143="",Parámetros!$B$5,H143)/(365/12))-0.000000001,0)))</f>
        <v/>
      </c>
      <c r="L143" s="5">
        <f>IF(A143="","",IF(G143&gt;0,ROUNDUP(J143*IF(H143="",Parámetros!$B$5,H143)+Parámetros!$B$11*G143*Parámetros!$B$4*SQRT(IF(H143="",Parámetros!$B$5,H143)/(365/12))-0.000000001,0),0))</f>
        <v/>
      </c>
      <c r="M143" s="5">
        <f>IF(A143="","",IF(G143&gt;0,MAX(IF(AND(E143&gt;0,Parámetros!$B$7&gt;0,Parámetros!$B$6&gt;0),ROUNDUP(SQRT(2*G143*12*Parámetros!$B$6/(E143*Parámetros!$B$7))-0.000000001,0),G143),I143,1),0))</f>
        <v/>
      </c>
      <c r="N143" s="5">
        <f>IF(A143="","",IF(G143&lt;=0,IF(D143&gt;0,"Sin movimiento","Sin datos"),IF(D143&lt;J143*IF(H143="",Parámetros!$B$5,H143),"Rotura probable",IF(D143&lt;=L143,"Pedir ya",IF(AND(D143&gt;L143+M143,D143/J143&gt;Parámetros!$B$8),"Sobrestock","Correcto")))))</f>
        <v/>
      </c>
      <c r="O143" s="5">
        <f>IF(A143="","",IF(OR(N143="Rotura probable",N143="Pedir ya"),MAX(M143,ROUNDUP(L143-D143,0)),0))</f>
        <v/>
      </c>
      <c r="P143" s="6">
        <f>IF(A143="","",D143*E143)</f>
        <v/>
      </c>
      <c r="Q143" s="7">
        <f>IF(A143="","",IF(J143&gt;0,D143/J143,""))</f>
        <v/>
      </c>
      <c r="R143" s="6">
        <f>IF(A143="","",O143*E143)</f>
        <v/>
      </c>
    </row>
    <row r="144">
      <c r="A144" s="2" t="n"/>
      <c r="B144" s="2" t="n"/>
      <c r="C144" s="2" t="n"/>
      <c r="D144" s="2" t="n"/>
      <c r="E144" s="3" t="n"/>
      <c r="F144" s="3" t="n"/>
      <c r="G144" s="2" t="n"/>
      <c r="H144" s="2" t="n"/>
      <c r="I144" s="2" t="n"/>
      <c r="J144" s="4">
        <f>IF(A144="","",G144*12/365)</f>
        <v/>
      </c>
      <c r="K144" s="5">
        <f>IF(A144="","",MAX(0,ROUNDUP(Parámetros!$B$11*G144*Parámetros!$B$4*SQRT(IF(H144="",Parámetros!$B$5,H144)/(365/12))-0.000000001,0)))</f>
        <v/>
      </c>
      <c r="L144" s="5">
        <f>IF(A144="","",IF(G144&gt;0,ROUNDUP(J144*IF(H144="",Parámetros!$B$5,H144)+Parámetros!$B$11*G144*Parámetros!$B$4*SQRT(IF(H144="",Parámetros!$B$5,H144)/(365/12))-0.000000001,0),0))</f>
        <v/>
      </c>
      <c r="M144" s="5">
        <f>IF(A144="","",IF(G144&gt;0,MAX(IF(AND(E144&gt;0,Parámetros!$B$7&gt;0,Parámetros!$B$6&gt;0),ROUNDUP(SQRT(2*G144*12*Parámetros!$B$6/(E144*Parámetros!$B$7))-0.000000001,0),G144),I144,1),0))</f>
        <v/>
      </c>
      <c r="N144" s="5">
        <f>IF(A144="","",IF(G144&lt;=0,IF(D144&gt;0,"Sin movimiento","Sin datos"),IF(D144&lt;J144*IF(H144="",Parámetros!$B$5,H144),"Rotura probable",IF(D144&lt;=L144,"Pedir ya",IF(AND(D144&gt;L144+M144,D144/J144&gt;Parámetros!$B$8),"Sobrestock","Correcto")))))</f>
        <v/>
      </c>
      <c r="O144" s="5">
        <f>IF(A144="","",IF(OR(N144="Rotura probable",N144="Pedir ya"),MAX(M144,ROUNDUP(L144-D144,0)),0))</f>
        <v/>
      </c>
      <c r="P144" s="6">
        <f>IF(A144="","",D144*E144)</f>
        <v/>
      </c>
      <c r="Q144" s="7">
        <f>IF(A144="","",IF(J144&gt;0,D144/J144,""))</f>
        <v/>
      </c>
      <c r="R144" s="6">
        <f>IF(A144="","",O144*E144)</f>
        <v/>
      </c>
    </row>
    <row r="145">
      <c r="A145" s="2" t="n"/>
      <c r="B145" s="2" t="n"/>
      <c r="C145" s="2" t="n"/>
      <c r="D145" s="2" t="n"/>
      <c r="E145" s="3" t="n"/>
      <c r="F145" s="3" t="n"/>
      <c r="G145" s="2" t="n"/>
      <c r="H145" s="2" t="n"/>
      <c r="I145" s="2" t="n"/>
      <c r="J145" s="4">
        <f>IF(A145="","",G145*12/365)</f>
        <v/>
      </c>
      <c r="K145" s="5">
        <f>IF(A145="","",MAX(0,ROUNDUP(Parámetros!$B$11*G145*Parámetros!$B$4*SQRT(IF(H145="",Parámetros!$B$5,H145)/(365/12))-0.000000001,0)))</f>
        <v/>
      </c>
      <c r="L145" s="5">
        <f>IF(A145="","",IF(G145&gt;0,ROUNDUP(J145*IF(H145="",Parámetros!$B$5,H145)+Parámetros!$B$11*G145*Parámetros!$B$4*SQRT(IF(H145="",Parámetros!$B$5,H145)/(365/12))-0.000000001,0),0))</f>
        <v/>
      </c>
      <c r="M145" s="5">
        <f>IF(A145="","",IF(G145&gt;0,MAX(IF(AND(E145&gt;0,Parámetros!$B$7&gt;0,Parámetros!$B$6&gt;0),ROUNDUP(SQRT(2*G145*12*Parámetros!$B$6/(E145*Parámetros!$B$7))-0.000000001,0),G145),I145,1),0))</f>
        <v/>
      </c>
      <c r="N145" s="5">
        <f>IF(A145="","",IF(G145&lt;=0,IF(D145&gt;0,"Sin movimiento","Sin datos"),IF(D145&lt;J145*IF(H145="",Parámetros!$B$5,H145),"Rotura probable",IF(D145&lt;=L145,"Pedir ya",IF(AND(D145&gt;L145+M145,D145/J145&gt;Parámetros!$B$8),"Sobrestock","Correcto")))))</f>
        <v/>
      </c>
      <c r="O145" s="5">
        <f>IF(A145="","",IF(OR(N145="Rotura probable",N145="Pedir ya"),MAX(M145,ROUNDUP(L145-D145,0)),0))</f>
        <v/>
      </c>
      <c r="P145" s="6">
        <f>IF(A145="","",D145*E145)</f>
        <v/>
      </c>
      <c r="Q145" s="7">
        <f>IF(A145="","",IF(J145&gt;0,D145/J145,""))</f>
        <v/>
      </c>
      <c r="R145" s="6">
        <f>IF(A145="","",O145*E145)</f>
        <v/>
      </c>
    </row>
    <row r="146">
      <c r="A146" s="2" t="n"/>
      <c r="B146" s="2" t="n"/>
      <c r="C146" s="2" t="n"/>
      <c r="D146" s="2" t="n"/>
      <c r="E146" s="3" t="n"/>
      <c r="F146" s="3" t="n"/>
      <c r="G146" s="2" t="n"/>
      <c r="H146" s="2" t="n"/>
      <c r="I146" s="2" t="n"/>
      <c r="J146" s="4">
        <f>IF(A146="","",G146*12/365)</f>
        <v/>
      </c>
      <c r="K146" s="5">
        <f>IF(A146="","",MAX(0,ROUNDUP(Parámetros!$B$11*G146*Parámetros!$B$4*SQRT(IF(H146="",Parámetros!$B$5,H146)/(365/12))-0.000000001,0)))</f>
        <v/>
      </c>
      <c r="L146" s="5">
        <f>IF(A146="","",IF(G146&gt;0,ROUNDUP(J146*IF(H146="",Parámetros!$B$5,H146)+Parámetros!$B$11*G146*Parámetros!$B$4*SQRT(IF(H146="",Parámetros!$B$5,H146)/(365/12))-0.000000001,0),0))</f>
        <v/>
      </c>
      <c r="M146" s="5">
        <f>IF(A146="","",IF(G146&gt;0,MAX(IF(AND(E146&gt;0,Parámetros!$B$7&gt;0,Parámetros!$B$6&gt;0),ROUNDUP(SQRT(2*G146*12*Parámetros!$B$6/(E146*Parámetros!$B$7))-0.000000001,0),G146),I146,1),0))</f>
        <v/>
      </c>
      <c r="N146" s="5">
        <f>IF(A146="","",IF(G146&lt;=0,IF(D146&gt;0,"Sin movimiento","Sin datos"),IF(D146&lt;J146*IF(H146="",Parámetros!$B$5,H146),"Rotura probable",IF(D146&lt;=L146,"Pedir ya",IF(AND(D146&gt;L146+M146,D146/J146&gt;Parámetros!$B$8),"Sobrestock","Correcto")))))</f>
        <v/>
      </c>
      <c r="O146" s="5">
        <f>IF(A146="","",IF(OR(N146="Rotura probable",N146="Pedir ya"),MAX(M146,ROUNDUP(L146-D146,0)),0))</f>
        <v/>
      </c>
      <c r="P146" s="6">
        <f>IF(A146="","",D146*E146)</f>
        <v/>
      </c>
      <c r="Q146" s="7">
        <f>IF(A146="","",IF(J146&gt;0,D146/J146,""))</f>
        <v/>
      </c>
      <c r="R146" s="6">
        <f>IF(A146="","",O146*E146)</f>
        <v/>
      </c>
    </row>
    <row r="147">
      <c r="A147" s="2" t="n"/>
      <c r="B147" s="2" t="n"/>
      <c r="C147" s="2" t="n"/>
      <c r="D147" s="2" t="n"/>
      <c r="E147" s="3" t="n"/>
      <c r="F147" s="3" t="n"/>
      <c r="G147" s="2" t="n"/>
      <c r="H147" s="2" t="n"/>
      <c r="I147" s="2" t="n"/>
      <c r="J147" s="4">
        <f>IF(A147="","",G147*12/365)</f>
        <v/>
      </c>
      <c r="K147" s="5">
        <f>IF(A147="","",MAX(0,ROUNDUP(Parámetros!$B$11*G147*Parámetros!$B$4*SQRT(IF(H147="",Parámetros!$B$5,H147)/(365/12))-0.000000001,0)))</f>
        <v/>
      </c>
      <c r="L147" s="5">
        <f>IF(A147="","",IF(G147&gt;0,ROUNDUP(J147*IF(H147="",Parámetros!$B$5,H147)+Parámetros!$B$11*G147*Parámetros!$B$4*SQRT(IF(H147="",Parámetros!$B$5,H147)/(365/12))-0.000000001,0),0))</f>
        <v/>
      </c>
      <c r="M147" s="5">
        <f>IF(A147="","",IF(G147&gt;0,MAX(IF(AND(E147&gt;0,Parámetros!$B$7&gt;0,Parámetros!$B$6&gt;0),ROUNDUP(SQRT(2*G147*12*Parámetros!$B$6/(E147*Parámetros!$B$7))-0.000000001,0),G147),I147,1),0))</f>
        <v/>
      </c>
      <c r="N147" s="5">
        <f>IF(A147="","",IF(G147&lt;=0,IF(D147&gt;0,"Sin movimiento","Sin datos"),IF(D147&lt;J147*IF(H147="",Parámetros!$B$5,H147),"Rotura probable",IF(D147&lt;=L147,"Pedir ya",IF(AND(D147&gt;L147+M147,D147/J147&gt;Parámetros!$B$8),"Sobrestock","Correcto")))))</f>
        <v/>
      </c>
      <c r="O147" s="5">
        <f>IF(A147="","",IF(OR(N147="Rotura probable",N147="Pedir ya"),MAX(M147,ROUNDUP(L147-D147,0)),0))</f>
        <v/>
      </c>
      <c r="P147" s="6">
        <f>IF(A147="","",D147*E147)</f>
        <v/>
      </c>
      <c r="Q147" s="7">
        <f>IF(A147="","",IF(J147&gt;0,D147/J147,""))</f>
        <v/>
      </c>
      <c r="R147" s="6">
        <f>IF(A147="","",O147*E147)</f>
        <v/>
      </c>
    </row>
    <row r="148">
      <c r="A148" s="2" t="n"/>
      <c r="B148" s="2" t="n"/>
      <c r="C148" s="2" t="n"/>
      <c r="D148" s="2" t="n"/>
      <c r="E148" s="3" t="n"/>
      <c r="F148" s="3" t="n"/>
      <c r="G148" s="2" t="n"/>
      <c r="H148" s="2" t="n"/>
      <c r="I148" s="2" t="n"/>
      <c r="J148" s="4">
        <f>IF(A148="","",G148*12/365)</f>
        <v/>
      </c>
      <c r="K148" s="5">
        <f>IF(A148="","",MAX(0,ROUNDUP(Parámetros!$B$11*G148*Parámetros!$B$4*SQRT(IF(H148="",Parámetros!$B$5,H148)/(365/12))-0.000000001,0)))</f>
        <v/>
      </c>
      <c r="L148" s="5">
        <f>IF(A148="","",IF(G148&gt;0,ROUNDUP(J148*IF(H148="",Parámetros!$B$5,H148)+Parámetros!$B$11*G148*Parámetros!$B$4*SQRT(IF(H148="",Parámetros!$B$5,H148)/(365/12))-0.000000001,0),0))</f>
        <v/>
      </c>
      <c r="M148" s="5">
        <f>IF(A148="","",IF(G148&gt;0,MAX(IF(AND(E148&gt;0,Parámetros!$B$7&gt;0,Parámetros!$B$6&gt;0),ROUNDUP(SQRT(2*G148*12*Parámetros!$B$6/(E148*Parámetros!$B$7))-0.000000001,0),G148),I148,1),0))</f>
        <v/>
      </c>
      <c r="N148" s="5">
        <f>IF(A148="","",IF(G148&lt;=0,IF(D148&gt;0,"Sin movimiento","Sin datos"),IF(D148&lt;J148*IF(H148="",Parámetros!$B$5,H148),"Rotura probable",IF(D148&lt;=L148,"Pedir ya",IF(AND(D148&gt;L148+M148,D148/J148&gt;Parámetros!$B$8),"Sobrestock","Correcto")))))</f>
        <v/>
      </c>
      <c r="O148" s="5">
        <f>IF(A148="","",IF(OR(N148="Rotura probable",N148="Pedir ya"),MAX(M148,ROUNDUP(L148-D148,0)),0))</f>
        <v/>
      </c>
      <c r="P148" s="6">
        <f>IF(A148="","",D148*E148)</f>
        <v/>
      </c>
      <c r="Q148" s="7">
        <f>IF(A148="","",IF(J148&gt;0,D148/J148,""))</f>
        <v/>
      </c>
      <c r="R148" s="6">
        <f>IF(A148="","",O148*E148)</f>
        <v/>
      </c>
    </row>
    <row r="149">
      <c r="A149" s="2" t="n"/>
      <c r="B149" s="2" t="n"/>
      <c r="C149" s="2" t="n"/>
      <c r="D149" s="2" t="n"/>
      <c r="E149" s="3" t="n"/>
      <c r="F149" s="3" t="n"/>
      <c r="G149" s="2" t="n"/>
      <c r="H149" s="2" t="n"/>
      <c r="I149" s="2" t="n"/>
      <c r="J149" s="4">
        <f>IF(A149="","",G149*12/365)</f>
        <v/>
      </c>
      <c r="K149" s="5">
        <f>IF(A149="","",MAX(0,ROUNDUP(Parámetros!$B$11*G149*Parámetros!$B$4*SQRT(IF(H149="",Parámetros!$B$5,H149)/(365/12))-0.000000001,0)))</f>
        <v/>
      </c>
      <c r="L149" s="5">
        <f>IF(A149="","",IF(G149&gt;0,ROUNDUP(J149*IF(H149="",Parámetros!$B$5,H149)+Parámetros!$B$11*G149*Parámetros!$B$4*SQRT(IF(H149="",Parámetros!$B$5,H149)/(365/12))-0.000000001,0),0))</f>
        <v/>
      </c>
      <c r="M149" s="5">
        <f>IF(A149="","",IF(G149&gt;0,MAX(IF(AND(E149&gt;0,Parámetros!$B$7&gt;0,Parámetros!$B$6&gt;0),ROUNDUP(SQRT(2*G149*12*Parámetros!$B$6/(E149*Parámetros!$B$7))-0.000000001,0),G149),I149,1),0))</f>
        <v/>
      </c>
      <c r="N149" s="5">
        <f>IF(A149="","",IF(G149&lt;=0,IF(D149&gt;0,"Sin movimiento","Sin datos"),IF(D149&lt;J149*IF(H149="",Parámetros!$B$5,H149),"Rotura probable",IF(D149&lt;=L149,"Pedir ya",IF(AND(D149&gt;L149+M149,D149/J149&gt;Parámetros!$B$8),"Sobrestock","Correcto")))))</f>
        <v/>
      </c>
      <c r="O149" s="5">
        <f>IF(A149="","",IF(OR(N149="Rotura probable",N149="Pedir ya"),MAX(M149,ROUNDUP(L149-D149,0)),0))</f>
        <v/>
      </c>
      <c r="P149" s="6">
        <f>IF(A149="","",D149*E149)</f>
        <v/>
      </c>
      <c r="Q149" s="7">
        <f>IF(A149="","",IF(J149&gt;0,D149/J149,""))</f>
        <v/>
      </c>
      <c r="R149" s="6">
        <f>IF(A149="","",O149*E149)</f>
        <v/>
      </c>
    </row>
    <row r="150">
      <c r="A150" s="2" t="n"/>
      <c r="B150" s="2" t="n"/>
      <c r="C150" s="2" t="n"/>
      <c r="D150" s="2" t="n"/>
      <c r="E150" s="3" t="n"/>
      <c r="F150" s="3" t="n"/>
      <c r="G150" s="2" t="n"/>
      <c r="H150" s="2" t="n"/>
      <c r="I150" s="2" t="n"/>
      <c r="J150" s="4">
        <f>IF(A150="","",G150*12/365)</f>
        <v/>
      </c>
      <c r="K150" s="5">
        <f>IF(A150="","",MAX(0,ROUNDUP(Parámetros!$B$11*G150*Parámetros!$B$4*SQRT(IF(H150="",Parámetros!$B$5,H150)/(365/12))-0.000000001,0)))</f>
        <v/>
      </c>
      <c r="L150" s="5">
        <f>IF(A150="","",IF(G150&gt;0,ROUNDUP(J150*IF(H150="",Parámetros!$B$5,H150)+Parámetros!$B$11*G150*Parámetros!$B$4*SQRT(IF(H150="",Parámetros!$B$5,H150)/(365/12))-0.000000001,0),0))</f>
        <v/>
      </c>
      <c r="M150" s="5">
        <f>IF(A150="","",IF(G150&gt;0,MAX(IF(AND(E150&gt;0,Parámetros!$B$7&gt;0,Parámetros!$B$6&gt;0),ROUNDUP(SQRT(2*G150*12*Parámetros!$B$6/(E150*Parámetros!$B$7))-0.000000001,0),G150),I150,1),0))</f>
        <v/>
      </c>
      <c r="N150" s="5">
        <f>IF(A150="","",IF(G150&lt;=0,IF(D150&gt;0,"Sin movimiento","Sin datos"),IF(D150&lt;J150*IF(H150="",Parámetros!$B$5,H150),"Rotura probable",IF(D150&lt;=L150,"Pedir ya",IF(AND(D150&gt;L150+M150,D150/J150&gt;Parámetros!$B$8),"Sobrestock","Correcto")))))</f>
        <v/>
      </c>
      <c r="O150" s="5">
        <f>IF(A150="","",IF(OR(N150="Rotura probable",N150="Pedir ya"),MAX(M150,ROUNDUP(L150-D150,0)),0))</f>
        <v/>
      </c>
      <c r="P150" s="6">
        <f>IF(A150="","",D150*E150)</f>
        <v/>
      </c>
      <c r="Q150" s="7">
        <f>IF(A150="","",IF(J150&gt;0,D150/J150,""))</f>
        <v/>
      </c>
      <c r="R150" s="6">
        <f>IF(A150="","",O150*E150)</f>
        <v/>
      </c>
    </row>
    <row r="151">
      <c r="A151" s="2" t="n"/>
      <c r="B151" s="2" t="n"/>
      <c r="C151" s="2" t="n"/>
      <c r="D151" s="2" t="n"/>
      <c r="E151" s="3" t="n"/>
      <c r="F151" s="3" t="n"/>
      <c r="G151" s="2" t="n"/>
      <c r="H151" s="2" t="n"/>
      <c r="I151" s="2" t="n"/>
      <c r="J151" s="4">
        <f>IF(A151="","",G151*12/365)</f>
        <v/>
      </c>
      <c r="K151" s="5">
        <f>IF(A151="","",MAX(0,ROUNDUP(Parámetros!$B$11*G151*Parámetros!$B$4*SQRT(IF(H151="",Parámetros!$B$5,H151)/(365/12))-0.000000001,0)))</f>
        <v/>
      </c>
      <c r="L151" s="5">
        <f>IF(A151="","",IF(G151&gt;0,ROUNDUP(J151*IF(H151="",Parámetros!$B$5,H151)+Parámetros!$B$11*G151*Parámetros!$B$4*SQRT(IF(H151="",Parámetros!$B$5,H151)/(365/12))-0.000000001,0),0))</f>
        <v/>
      </c>
      <c r="M151" s="5">
        <f>IF(A151="","",IF(G151&gt;0,MAX(IF(AND(E151&gt;0,Parámetros!$B$7&gt;0,Parámetros!$B$6&gt;0),ROUNDUP(SQRT(2*G151*12*Parámetros!$B$6/(E151*Parámetros!$B$7))-0.000000001,0),G151),I151,1),0))</f>
        <v/>
      </c>
      <c r="N151" s="5">
        <f>IF(A151="","",IF(G151&lt;=0,IF(D151&gt;0,"Sin movimiento","Sin datos"),IF(D151&lt;J151*IF(H151="",Parámetros!$B$5,H151),"Rotura probable",IF(D151&lt;=L151,"Pedir ya",IF(AND(D151&gt;L151+M151,D151/J151&gt;Parámetros!$B$8),"Sobrestock","Correcto")))))</f>
        <v/>
      </c>
      <c r="O151" s="5">
        <f>IF(A151="","",IF(OR(N151="Rotura probable",N151="Pedir ya"),MAX(M151,ROUNDUP(L151-D151,0)),0))</f>
        <v/>
      </c>
      <c r="P151" s="6">
        <f>IF(A151="","",D151*E151)</f>
        <v/>
      </c>
      <c r="Q151" s="7">
        <f>IF(A151="","",IF(J151&gt;0,D151/J151,""))</f>
        <v/>
      </c>
      <c r="R151" s="6">
        <f>IF(A151="","",O151*E151)</f>
        <v/>
      </c>
    </row>
    <row r="152">
      <c r="A152" s="2" t="n"/>
      <c r="B152" s="2" t="n"/>
      <c r="C152" s="2" t="n"/>
      <c r="D152" s="2" t="n"/>
      <c r="E152" s="3" t="n"/>
      <c r="F152" s="3" t="n"/>
      <c r="G152" s="2" t="n"/>
      <c r="H152" s="2" t="n"/>
      <c r="I152" s="2" t="n"/>
      <c r="J152" s="4">
        <f>IF(A152="","",G152*12/365)</f>
        <v/>
      </c>
      <c r="K152" s="5">
        <f>IF(A152="","",MAX(0,ROUNDUP(Parámetros!$B$11*G152*Parámetros!$B$4*SQRT(IF(H152="",Parámetros!$B$5,H152)/(365/12))-0.000000001,0)))</f>
        <v/>
      </c>
      <c r="L152" s="5">
        <f>IF(A152="","",IF(G152&gt;0,ROUNDUP(J152*IF(H152="",Parámetros!$B$5,H152)+Parámetros!$B$11*G152*Parámetros!$B$4*SQRT(IF(H152="",Parámetros!$B$5,H152)/(365/12))-0.000000001,0),0))</f>
        <v/>
      </c>
      <c r="M152" s="5">
        <f>IF(A152="","",IF(G152&gt;0,MAX(IF(AND(E152&gt;0,Parámetros!$B$7&gt;0,Parámetros!$B$6&gt;0),ROUNDUP(SQRT(2*G152*12*Parámetros!$B$6/(E152*Parámetros!$B$7))-0.000000001,0),G152),I152,1),0))</f>
        <v/>
      </c>
      <c r="N152" s="5">
        <f>IF(A152="","",IF(G152&lt;=0,IF(D152&gt;0,"Sin movimiento","Sin datos"),IF(D152&lt;J152*IF(H152="",Parámetros!$B$5,H152),"Rotura probable",IF(D152&lt;=L152,"Pedir ya",IF(AND(D152&gt;L152+M152,D152/J152&gt;Parámetros!$B$8),"Sobrestock","Correcto")))))</f>
        <v/>
      </c>
      <c r="O152" s="5">
        <f>IF(A152="","",IF(OR(N152="Rotura probable",N152="Pedir ya"),MAX(M152,ROUNDUP(L152-D152,0)),0))</f>
        <v/>
      </c>
      <c r="P152" s="6">
        <f>IF(A152="","",D152*E152)</f>
        <v/>
      </c>
      <c r="Q152" s="7">
        <f>IF(A152="","",IF(J152&gt;0,D152/J152,""))</f>
        <v/>
      </c>
      <c r="R152" s="6">
        <f>IF(A152="","",O152*E152)</f>
        <v/>
      </c>
    </row>
    <row r="153">
      <c r="A153" s="2" t="n"/>
      <c r="B153" s="2" t="n"/>
      <c r="C153" s="2" t="n"/>
      <c r="D153" s="2" t="n"/>
      <c r="E153" s="3" t="n"/>
      <c r="F153" s="3" t="n"/>
      <c r="G153" s="2" t="n"/>
      <c r="H153" s="2" t="n"/>
      <c r="I153" s="2" t="n"/>
      <c r="J153" s="4">
        <f>IF(A153="","",G153*12/365)</f>
        <v/>
      </c>
      <c r="K153" s="5">
        <f>IF(A153="","",MAX(0,ROUNDUP(Parámetros!$B$11*G153*Parámetros!$B$4*SQRT(IF(H153="",Parámetros!$B$5,H153)/(365/12))-0.000000001,0)))</f>
        <v/>
      </c>
      <c r="L153" s="5">
        <f>IF(A153="","",IF(G153&gt;0,ROUNDUP(J153*IF(H153="",Parámetros!$B$5,H153)+Parámetros!$B$11*G153*Parámetros!$B$4*SQRT(IF(H153="",Parámetros!$B$5,H153)/(365/12))-0.000000001,0),0))</f>
        <v/>
      </c>
      <c r="M153" s="5">
        <f>IF(A153="","",IF(G153&gt;0,MAX(IF(AND(E153&gt;0,Parámetros!$B$7&gt;0,Parámetros!$B$6&gt;0),ROUNDUP(SQRT(2*G153*12*Parámetros!$B$6/(E153*Parámetros!$B$7))-0.000000001,0),G153),I153,1),0))</f>
        <v/>
      </c>
      <c r="N153" s="5">
        <f>IF(A153="","",IF(G153&lt;=0,IF(D153&gt;0,"Sin movimiento","Sin datos"),IF(D153&lt;J153*IF(H153="",Parámetros!$B$5,H153),"Rotura probable",IF(D153&lt;=L153,"Pedir ya",IF(AND(D153&gt;L153+M153,D153/J153&gt;Parámetros!$B$8),"Sobrestock","Correcto")))))</f>
        <v/>
      </c>
      <c r="O153" s="5">
        <f>IF(A153="","",IF(OR(N153="Rotura probable",N153="Pedir ya"),MAX(M153,ROUNDUP(L153-D153,0)),0))</f>
        <v/>
      </c>
      <c r="P153" s="6">
        <f>IF(A153="","",D153*E153)</f>
        <v/>
      </c>
      <c r="Q153" s="7">
        <f>IF(A153="","",IF(J153&gt;0,D153/J153,""))</f>
        <v/>
      </c>
      <c r="R153" s="6">
        <f>IF(A153="","",O153*E153)</f>
        <v/>
      </c>
    </row>
    <row r="154">
      <c r="A154" s="2" t="n"/>
      <c r="B154" s="2" t="n"/>
      <c r="C154" s="2" t="n"/>
      <c r="D154" s="2" t="n"/>
      <c r="E154" s="3" t="n"/>
      <c r="F154" s="3" t="n"/>
      <c r="G154" s="2" t="n"/>
      <c r="H154" s="2" t="n"/>
      <c r="I154" s="2" t="n"/>
      <c r="J154" s="4">
        <f>IF(A154="","",G154*12/365)</f>
        <v/>
      </c>
      <c r="K154" s="5">
        <f>IF(A154="","",MAX(0,ROUNDUP(Parámetros!$B$11*G154*Parámetros!$B$4*SQRT(IF(H154="",Parámetros!$B$5,H154)/(365/12))-0.000000001,0)))</f>
        <v/>
      </c>
      <c r="L154" s="5">
        <f>IF(A154="","",IF(G154&gt;0,ROUNDUP(J154*IF(H154="",Parámetros!$B$5,H154)+Parámetros!$B$11*G154*Parámetros!$B$4*SQRT(IF(H154="",Parámetros!$B$5,H154)/(365/12))-0.000000001,0),0))</f>
        <v/>
      </c>
      <c r="M154" s="5">
        <f>IF(A154="","",IF(G154&gt;0,MAX(IF(AND(E154&gt;0,Parámetros!$B$7&gt;0,Parámetros!$B$6&gt;0),ROUNDUP(SQRT(2*G154*12*Parámetros!$B$6/(E154*Parámetros!$B$7))-0.000000001,0),G154),I154,1),0))</f>
        <v/>
      </c>
      <c r="N154" s="5">
        <f>IF(A154="","",IF(G154&lt;=0,IF(D154&gt;0,"Sin movimiento","Sin datos"),IF(D154&lt;J154*IF(H154="",Parámetros!$B$5,H154),"Rotura probable",IF(D154&lt;=L154,"Pedir ya",IF(AND(D154&gt;L154+M154,D154/J154&gt;Parámetros!$B$8),"Sobrestock","Correcto")))))</f>
        <v/>
      </c>
      <c r="O154" s="5">
        <f>IF(A154="","",IF(OR(N154="Rotura probable",N154="Pedir ya"),MAX(M154,ROUNDUP(L154-D154,0)),0))</f>
        <v/>
      </c>
      <c r="P154" s="6">
        <f>IF(A154="","",D154*E154)</f>
        <v/>
      </c>
      <c r="Q154" s="7">
        <f>IF(A154="","",IF(J154&gt;0,D154/J154,""))</f>
        <v/>
      </c>
      <c r="R154" s="6">
        <f>IF(A154="","",O154*E154)</f>
        <v/>
      </c>
    </row>
    <row r="155">
      <c r="A155" s="2" t="n"/>
      <c r="B155" s="2" t="n"/>
      <c r="C155" s="2" t="n"/>
      <c r="D155" s="2" t="n"/>
      <c r="E155" s="3" t="n"/>
      <c r="F155" s="3" t="n"/>
      <c r="G155" s="2" t="n"/>
      <c r="H155" s="2" t="n"/>
      <c r="I155" s="2" t="n"/>
      <c r="J155" s="4">
        <f>IF(A155="","",G155*12/365)</f>
        <v/>
      </c>
      <c r="K155" s="5">
        <f>IF(A155="","",MAX(0,ROUNDUP(Parámetros!$B$11*G155*Parámetros!$B$4*SQRT(IF(H155="",Parámetros!$B$5,H155)/(365/12))-0.000000001,0)))</f>
        <v/>
      </c>
      <c r="L155" s="5">
        <f>IF(A155="","",IF(G155&gt;0,ROUNDUP(J155*IF(H155="",Parámetros!$B$5,H155)+Parámetros!$B$11*G155*Parámetros!$B$4*SQRT(IF(H155="",Parámetros!$B$5,H155)/(365/12))-0.000000001,0),0))</f>
        <v/>
      </c>
      <c r="M155" s="5">
        <f>IF(A155="","",IF(G155&gt;0,MAX(IF(AND(E155&gt;0,Parámetros!$B$7&gt;0,Parámetros!$B$6&gt;0),ROUNDUP(SQRT(2*G155*12*Parámetros!$B$6/(E155*Parámetros!$B$7))-0.000000001,0),G155),I155,1),0))</f>
        <v/>
      </c>
      <c r="N155" s="5">
        <f>IF(A155="","",IF(G155&lt;=0,IF(D155&gt;0,"Sin movimiento","Sin datos"),IF(D155&lt;J155*IF(H155="",Parámetros!$B$5,H155),"Rotura probable",IF(D155&lt;=L155,"Pedir ya",IF(AND(D155&gt;L155+M155,D155/J155&gt;Parámetros!$B$8),"Sobrestock","Correcto")))))</f>
        <v/>
      </c>
      <c r="O155" s="5">
        <f>IF(A155="","",IF(OR(N155="Rotura probable",N155="Pedir ya"),MAX(M155,ROUNDUP(L155-D155,0)),0))</f>
        <v/>
      </c>
      <c r="P155" s="6">
        <f>IF(A155="","",D155*E155)</f>
        <v/>
      </c>
      <c r="Q155" s="7">
        <f>IF(A155="","",IF(J155&gt;0,D155/J155,""))</f>
        <v/>
      </c>
      <c r="R155" s="6">
        <f>IF(A155="","",O155*E155)</f>
        <v/>
      </c>
    </row>
    <row r="156">
      <c r="A156" s="2" t="n"/>
      <c r="B156" s="2" t="n"/>
      <c r="C156" s="2" t="n"/>
      <c r="D156" s="2" t="n"/>
      <c r="E156" s="3" t="n"/>
      <c r="F156" s="3" t="n"/>
      <c r="G156" s="2" t="n"/>
      <c r="H156" s="2" t="n"/>
      <c r="I156" s="2" t="n"/>
      <c r="J156" s="4">
        <f>IF(A156="","",G156*12/365)</f>
        <v/>
      </c>
      <c r="K156" s="5">
        <f>IF(A156="","",MAX(0,ROUNDUP(Parámetros!$B$11*G156*Parámetros!$B$4*SQRT(IF(H156="",Parámetros!$B$5,H156)/(365/12))-0.000000001,0)))</f>
        <v/>
      </c>
      <c r="L156" s="5">
        <f>IF(A156="","",IF(G156&gt;0,ROUNDUP(J156*IF(H156="",Parámetros!$B$5,H156)+Parámetros!$B$11*G156*Parámetros!$B$4*SQRT(IF(H156="",Parámetros!$B$5,H156)/(365/12))-0.000000001,0),0))</f>
        <v/>
      </c>
      <c r="M156" s="5">
        <f>IF(A156="","",IF(G156&gt;0,MAX(IF(AND(E156&gt;0,Parámetros!$B$7&gt;0,Parámetros!$B$6&gt;0),ROUNDUP(SQRT(2*G156*12*Parámetros!$B$6/(E156*Parámetros!$B$7))-0.000000001,0),G156),I156,1),0))</f>
        <v/>
      </c>
      <c r="N156" s="5">
        <f>IF(A156="","",IF(G156&lt;=0,IF(D156&gt;0,"Sin movimiento","Sin datos"),IF(D156&lt;J156*IF(H156="",Parámetros!$B$5,H156),"Rotura probable",IF(D156&lt;=L156,"Pedir ya",IF(AND(D156&gt;L156+M156,D156/J156&gt;Parámetros!$B$8),"Sobrestock","Correcto")))))</f>
        <v/>
      </c>
      <c r="O156" s="5">
        <f>IF(A156="","",IF(OR(N156="Rotura probable",N156="Pedir ya"),MAX(M156,ROUNDUP(L156-D156,0)),0))</f>
        <v/>
      </c>
      <c r="P156" s="6">
        <f>IF(A156="","",D156*E156)</f>
        <v/>
      </c>
      <c r="Q156" s="7">
        <f>IF(A156="","",IF(J156&gt;0,D156/J156,""))</f>
        <v/>
      </c>
      <c r="R156" s="6">
        <f>IF(A156="","",O156*E156)</f>
        <v/>
      </c>
    </row>
    <row r="157">
      <c r="A157" s="2" t="n"/>
      <c r="B157" s="2" t="n"/>
      <c r="C157" s="2" t="n"/>
      <c r="D157" s="2" t="n"/>
      <c r="E157" s="3" t="n"/>
      <c r="F157" s="3" t="n"/>
      <c r="G157" s="2" t="n"/>
      <c r="H157" s="2" t="n"/>
      <c r="I157" s="2" t="n"/>
      <c r="J157" s="4">
        <f>IF(A157="","",G157*12/365)</f>
        <v/>
      </c>
      <c r="K157" s="5">
        <f>IF(A157="","",MAX(0,ROUNDUP(Parámetros!$B$11*G157*Parámetros!$B$4*SQRT(IF(H157="",Parámetros!$B$5,H157)/(365/12))-0.000000001,0)))</f>
        <v/>
      </c>
      <c r="L157" s="5">
        <f>IF(A157="","",IF(G157&gt;0,ROUNDUP(J157*IF(H157="",Parámetros!$B$5,H157)+Parámetros!$B$11*G157*Parámetros!$B$4*SQRT(IF(H157="",Parámetros!$B$5,H157)/(365/12))-0.000000001,0),0))</f>
        <v/>
      </c>
      <c r="M157" s="5">
        <f>IF(A157="","",IF(G157&gt;0,MAX(IF(AND(E157&gt;0,Parámetros!$B$7&gt;0,Parámetros!$B$6&gt;0),ROUNDUP(SQRT(2*G157*12*Parámetros!$B$6/(E157*Parámetros!$B$7))-0.000000001,0),G157),I157,1),0))</f>
        <v/>
      </c>
      <c r="N157" s="5">
        <f>IF(A157="","",IF(G157&lt;=0,IF(D157&gt;0,"Sin movimiento","Sin datos"),IF(D157&lt;J157*IF(H157="",Parámetros!$B$5,H157),"Rotura probable",IF(D157&lt;=L157,"Pedir ya",IF(AND(D157&gt;L157+M157,D157/J157&gt;Parámetros!$B$8),"Sobrestock","Correcto")))))</f>
        <v/>
      </c>
      <c r="O157" s="5">
        <f>IF(A157="","",IF(OR(N157="Rotura probable",N157="Pedir ya"),MAX(M157,ROUNDUP(L157-D157,0)),0))</f>
        <v/>
      </c>
      <c r="P157" s="6">
        <f>IF(A157="","",D157*E157)</f>
        <v/>
      </c>
      <c r="Q157" s="7">
        <f>IF(A157="","",IF(J157&gt;0,D157/J157,""))</f>
        <v/>
      </c>
      <c r="R157" s="6">
        <f>IF(A157="","",O157*E157)</f>
        <v/>
      </c>
    </row>
    <row r="158">
      <c r="A158" s="2" t="n"/>
      <c r="B158" s="2" t="n"/>
      <c r="C158" s="2" t="n"/>
      <c r="D158" s="2" t="n"/>
      <c r="E158" s="3" t="n"/>
      <c r="F158" s="3" t="n"/>
      <c r="G158" s="2" t="n"/>
      <c r="H158" s="2" t="n"/>
      <c r="I158" s="2" t="n"/>
      <c r="J158" s="4">
        <f>IF(A158="","",G158*12/365)</f>
        <v/>
      </c>
      <c r="K158" s="5">
        <f>IF(A158="","",MAX(0,ROUNDUP(Parámetros!$B$11*G158*Parámetros!$B$4*SQRT(IF(H158="",Parámetros!$B$5,H158)/(365/12))-0.000000001,0)))</f>
        <v/>
      </c>
      <c r="L158" s="5">
        <f>IF(A158="","",IF(G158&gt;0,ROUNDUP(J158*IF(H158="",Parámetros!$B$5,H158)+Parámetros!$B$11*G158*Parámetros!$B$4*SQRT(IF(H158="",Parámetros!$B$5,H158)/(365/12))-0.000000001,0),0))</f>
        <v/>
      </c>
      <c r="M158" s="5">
        <f>IF(A158="","",IF(G158&gt;0,MAX(IF(AND(E158&gt;0,Parámetros!$B$7&gt;0,Parámetros!$B$6&gt;0),ROUNDUP(SQRT(2*G158*12*Parámetros!$B$6/(E158*Parámetros!$B$7))-0.000000001,0),G158),I158,1),0))</f>
        <v/>
      </c>
      <c r="N158" s="5">
        <f>IF(A158="","",IF(G158&lt;=0,IF(D158&gt;0,"Sin movimiento","Sin datos"),IF(D158&lt;J158*IF(H158="",Parámetros!$B$5,H158),"Rotura probable",IF(D158&lt;=L158,"Pedir ya",IF(AND(D158&gt;L158+M158,D158/J158&gt;Parámetros!$B$8),"Sobrestock","Correcto")))))</f>
        <v/>
      </c>
      <c r="O158" s="5">
        <f>IF(A158="","",IF(OR(N158="Rotura probable",N158="Pedir ya"),MAX(M158,ROUNDUP(L158-D158,0)),0))</f>
        <v/>
      </c>
      <c r="P158" s="6">
        <f>IF(A158="","",D158*E158)</f>
        <v/>
      </c>
      <c r="Q158" s="7">
        <f>IF(A158="","",IF(J158&gt;0,D158/J158,""))</f>
        <v/>
      </c>
      <c r="R158" s="6">
        <f>IF(A158="","",O158*E158)</f>
        <v/>
      </c>
    </row>
    <row r="159">
      <c r="A159" s="2" t="n"/>
      <c r="B159" s="2" t="n"/>
      <c r="C159" s="2" t="n"/>
      <c r="D159" s="2" t="n"/>
      <c r="E159" s="3" t="n"/>
      <c r="F159" s="3" t="n"/>
      <c r="G159" s="2" t="n"/>
      <c r="H159" s="2" t="n"/>
      <c r="I159" s="2" t="n"/>
      <c r="J159" s="4">
        <f>IF(A159="","",G159*12/365)</f>
        <v/>
      </c>
      <c r="K159" s="5">
        <f>IF(A159="","",MAX(0,ROUNDUP(Parámetros!$B$11*G159*Parámetros!$B$4*SQRT(IF(H159="",Parámetros!$B$5,H159)/(365/12))-0.000000001,0)))</f>
        <v/>
      </c>
      <c r="L159" s="5">
        <f>IF(A159="","",IF(G159&gt;0,ROUNDUP(J159*IF(H159="",Parámetros!$B$5,H159)+Parámetros!$B$11*G159*Parámetros!$B$4*SQRT(IF(H159="",Parámetros!$B$5,H159)/(365/12))-0.000000001,0),0))</f>
        <v/>
      </c>
      <c r="M159" s="5">
        <f>IF(A159="","",IF(G159&gt;0,MAX(IF(AND(E159&gt;0,Parámetros!$B$7&gt;0,Parámetros!$B$6&gt;0),ROUNDUP(SQRT(2*G159*12*Parámetros!$B$6/(E159*Parámetros!$B$7))-0.000000001,0),G159),I159,1),0))</f>
        <v/>
      </c>
      <c r="N159" s="5">
        <f>IF(A159="","",IF(G159&lt;=0,IF(D159&gt;0,"Sin movimiento","Sin datos"),IF(D159&lt;J159*IF(H159="",Parámetros!$B$5,H159),"Rotura probable",IF(D159&lt;=L159,"Pedir ya",IF(AND(D159&gt;L159+M159,D159/J159&gt;Parámetros!$B$8),"Sobrestock","Correcto")))))</f>
        <v/>
      </c>
      <c r="O159" s="5">
        <f>IF(A159="","",IF(OR(N159="Rotura probable",N159="Pedir ya"),MAX(M159,ROUNDUP(L159-D159,0)),0))</f>
        <v/>
      </c>
      <c r="P159" s="6">
        <f>IF(A159="","",D159*E159)</f>
        <v/>
      </c>
      <c r="Q159" s="7">
        <f>IF(A159="","",IF(J159&gt;0,D159/J159,""))</f>
        <v/>
      </c>
      <c r="R159" s="6">
        <f>IF(A159="","",O159*E159)</f>
        <v/>
      </c>
    </row>
    <row r="160">
      <c r="A160" s="2" t="n"/>
      <c r="B160" s="2" t="n"/>
      <c r="C160" s="2" t="n"/>
      <c r="D160" s="2" t="n"/>
      <c r="E160" s="3" t="n"/>
      <c r="F160" s="3" t="n"/>
      <c r="G160" s="2" t="n"/>
      <c r="H160" s="2" t="n"/>
      <c r="I160" s="2" t="n"/>
      <c r="J160" s="4">
        <f>IF(A160="","",G160*12/365)</f>
        <v/>
      </c>
      <c r="K160" s="5">
        <f>IF(A160="","",MAX(0,ROUNDUP(Parámetros!$B$11*G160*Parámetros!$B$4*SQRT(IF(H160="",Parámetros!$B$5,H160)/(365/12))-0.000000001,0)))</f>
        <v/>
      </c>
      <c r="L160" s="5">
        <f>IF(A160="","",IF(G160&gt;0,ROUNDUP(J160*IF(H160="",Parámetros!$B$5,H160)+Parámetros!$B$11*G160*Parámetros!$B$4*SQRT(IF(H160="",Parámetros!$B$5,H160)/(365/12))-0.000000001,0),0))</f>
        <v/>
      </c>
      <c r="M160" s="5">
        <f>IF(A160="","",IF(G160&gt;0,MAX(IF(AND(E160&gt;0,Parámetros!$B$7&gt;0,Parámetros!$B$6&gt;0),ROUNDUP(SQRT(2*G160*12*Parámetros!$B$6/(E160*Parámetros!$B$7))-0.000000001,0),G160),I160,1),0))</f>
        <v/>
      </c>
      <c r="N160" s="5">
        <f>IF(A160="","",IF(G160&lt;=0,IF(D160&gt;0,"Sin movimiento","Sin datos"),IF(D160&lt;J160*IF(H160="",Parámetros!$B$5,H160),"Rotura probable",IF(D160&lt;=L160,"Pedir ya",IF(AND(D160&gt;L160+M160,D160/J160&gt;Parámetros!$B$8),"Sobrestock","Correcto")))))</f>
        <v/>
      </c>
      <c r="O160" s="5">
        <f>IF(A160="","",IF(OR(N160="Rotura probable",N160="Pedir ya"),MAX(M160,ROUNDUP(L160-D160,0)),0))</f>
        <v/>
      </c>
      <c r="P160" s="6">
        <f>IF(A160="","",D160*E160)</f>
        <v/>
      </c>
      <c r="Q160" s="7">
        <f>IF(A160="","",IF(J160&gt;0,D160/J160,""))</f>
        <v/>
      </c>
      <c r="R160" s="6">
        <f>IF(A160="","",O160*E160)</f>
        <v/>
      </c>
    </row>
    <row r="161">
      <c r="A161" s="2" t="n"/>
      <c r="B161" s="2" t="n"/>
      <c r="C161" s="2" t="n"/>
      <c r="D161" s="2" t="n"/>
      <c r="E161" s="3" t="n"/>
      <c r="F161" s="3" t="n"/>
      <c r="G161" s="2" t="n"/>
      <c r="H161" s="2" t="n"/>
      <c r="I161" s="2" t="n"/>
      <c r="J161" s="4">
        <f>IF(A161="","",G161*12/365)</f>
        <v/>
      </c>
      <c r="K161" s="5">
        <f>IF(A161="","",MAX(0,ROUNDUP(Parámetros!$B$11*G161*Parámetros!$B$4*SQRT(IF(H161="",Parámetros!$B$5,H161)/(365/12))-0.000000001,0)))</f>
        <v/>
      </c>
      <c r="L161" s="5">
        <f>IF(A161="","",IF(G161&gt;0,ROUNDUP(J161*IF(H161="",Parámetros!$B$5,H161)+Parámetros!$B$11*G161*Parámetros!$B$4*SQRT(IF(H161="",Parámetros!$B$5,H161)/(365/12))-0.000000001,0),0))</f>
        <v/>
      </c>
      <c r="M161" s="5">
        <f>IF(A161="","",IF(G161&gt;0,MAX(IF(AND(E161&gt;0,Parámetros!$B$7&gt;0,Parámetros!$B$6&gt;0),ROUNDUP(SQRT(2*G161*12*Parámetros!$B$6/(E161*Parámetros!$B$7))-0.000000001,0),G161),I161,1),0))</f>
        <v/>
      </c>
      <c r="N161" s="5">
        <f>IF(A161="","",IF(G161&lt;=0,IF(D161&gt;0,"Sin movimiento","Sin datos"),IF(D161&lt;J161*IF(H161="",Parámetros!$B$5,H161),"Rotura probable",IF(D161&lt;=L161,"Pedir ya",IF(AND(D161&gt;L161+M161,D161/J161&gt;Parámetros!$B$8),"Sobrestock","Correcto")))))</f>
        <v/>
      </c>
      <c r="O161" s="5">
        <f>IF(A161="","",IF(OR(N161="Rotura probable",N161="Pedir ya"),MAX(M161,ROUNDUP(L161-D161,0)),0))</f>
        <v/>
      </c>
      <c r="P161" s="6">
        <f>IF(A161="","",D161*E161)</f>
        <v/>
      </c>
      <c r="Q161" s="7">
        <f>IF(A161="","",IF(J161&gt;0,D161/J161,""))</f>
        <v/>
      </c>
      <c r="R161" s="6">
        <f>IF(A161="","",O161*E161)</f>
        <v/>
      </c>
    </row>
    <row r="162">
      <c r="A162" s="2" t="n"/>
      <c r="B162" s="2" t="n"/>
      <c r="C162" s="2" t="n"/>
      <c r="D162" s="2" t="n"/>
      <c r="E162" s="3" t="n"/>
      <c r="F162" s="3" t="n"/>
      <c r="G162" s="2" t="n"/>
      <c r="H162" s="2" t="n"/>
      <c r="I162" s="2" t="n"/>
      <c r="J162" s="4">
        <f>IF(A162="","",G162*12/365)</f>
        <v/>
      </c>
      <c r="K162" s="5">
        <f>IF(A162="","",MAX(0,ROUNDUP(Parámetros!$B$11*G162*Parámetros!$B$4*SQRT(IF(H162="",Parámetros!$B$5,H162)/(365/12))-0.000000001,0)))</f>
        <v/>
      </c>
      <c r="L162" s="5">
        <f>IF(A162="","",IF(G162&gt;0,ROUNDUP(J162*IF(H162="",Parámetros!$B$5,H162)+Parámetros!$B$11*G162*Parámetros!$B$4*SQRT(IF(H162="",Parámetros!$B$5,H162)/(365/12))-0.000000001,0),0))</f>
        <v/>
      </c>
      <c r="M162" s="5">
        <f>IF(A162="","",IF(G162&gt;0,MAX(IF(AND(E162&gt;0,Parámetros!$B$7&gt;0,Parámetros!$B$6&gt;0),ROUNDUP(SQRT(2*G162*12*Parámetros!$B$6/(E162*Parámetros!$B$7))-0.000000001,0),G162),I162,1),0))</f>
        <v/>
      </c>
      <c r="N162" s="5">
        <f>IF(A162="","",IF(G162&lt;=0,IF(D162&gt;0,"Sin movimiento","Sin datos"),IF(D162&lt;J162*IF(H162="",Parámetros!$B$5,H162),"Rotura probable",IF(D162&lt;=L162,"Pedir ya",IF(AND(D162&gt;L162+M162,D162/J162&gt;Parámetros!$B$8),"Sobrestock","Correcto")))))</f>
        <v/>
      </c>
      <c r="O162" s="5">
        <f>IF(A162="","",IF(OR(N162="Rotura probable",N162="Pedir ya"),MAX(M162,ROUNDUP(L162-D162,0)),0))</f>
        <v/>
      </c>
      <c r="P162" s="6">
        <f>IF(A162="","",D162*E162)</f>
        <v/>
      </c>
      <c r="Q162" s="7">
        <f>IF(A162="","",IF(J162&gt;0,D162/J162,""))</f>
        <v/>
      </c>
      <c r="R162" s="6">
        <f>IF(A162="","",O162*E162)</f>
        <v/>
      </c>
    </row>
    <row r="163">
      <c r="A163" s="2" t="n"/>
      <c r="B163" s="2" t="n"/>
      <c r="C163" s="2" t="n"/>
      <c r="D163" s="2" t="n"/>
      <c r="E163" s="3" t="n"/>
      <c r="F163" s="3" t="n"/>
      <c r="G163" s="2" t="n"/>
      <c r="H163" s="2" t="n"/>
      <c r="I163" s="2" t="n"/>
      <c r="J163" s="4">
        <f>IF(A163="","",G163*12/365)</f>
        <v/>
      </c>
      <c r="K163" s="5">
        <f>IF(A163="","",MAX(0,ROUNDUP(Parámetros!$B$11*G163*Parámetros!$B$4*SQRT(IF(H163="",Parámetros!$B$5,H163)/(365/12))-0.000000001,0)))</f>
        <v/>
      </c>
      <c r="L163" s="5">
        <f>IF(A163="","",IF(G163&gt;0,ROUNDUP(J163*IF(H163="",Parámetros!$B$5,H163)+Parámetros!$B$11*G163*Parámetros!$B$4*SQRT(IF(H163="",Parámetros!$B$5,H163)/(365/12))-0.000000001,0),0))</f>
        <v/>
      </c>
      <c r="M163" s="5">
        <f>IF(A163="","",IF(G163&gt;0,MAX(IF(AND(E163&gt;0,Parámetros!$B$7&gt;0,Parámetros!$B$6&gt;0),ROUNDUP(SQRT(2*G163*12*Parámetros!$B$6/(E163*Parámetros!$B$7))-0.000000001,0),G163),I163,1),0))</f>
        <v/>
      </c>
      <c r="N163" s="5">
        <f>IF(A163="","",IF(G163&lt;=0,IF(D163&gt;0,"Sin movimiento","Sin datos"),IF(D163&lt;J163*IF(H163="",Parámetros!$B$5,H163),"Rotura probable",IF(D163&lt;=L163,"Pedir ya",IF(AND(D163&gt;L163+M163,D163/J163&gt;Parámetros!$B$8),"Sobrestock","Correcto")))))</f>
        <v/>
      </c>
      <c r="O163" s="5">
        <f>IF(A163="","",IF(OR(N163="Rotura probable",N163="Pedir ya"),MAX(M163,ROUNDUP(L163-D163,0)),0))</f>
        <v/>
      </c>
      <c r="P163" s="6">
        <f>IF(A163="","",D163*E163)</f>
        <v/>
      </c>
      <c r="Q163" s="7">
        <f>IF(A163="","",IF(J163&gt;0,D163/J163,""))</f>
        <v/>
      </c>
      <c r="R163" s="6">
        <f>IF(A163="","",O163*E163)</f>
        <v/>
      </c>
    </row>
    <row r="164">
      <c r="A164" s="2" t="n"/>
      <c r="B164" s="2" t="n"/>
      <c r="C164" s="2" t="n"/>
      <c r="D164" s="2" t="n"/>
      <c r="E164" s="3" t="n"/>
      <c r="F164" s="3" t="n"/>
      <c r="G164" s="2" t="n"/>
      <c r="H164" s="2" t="n"/>
      <c r="I164" s="2" t="n"/>
      <c r="J164" s="4">
        <f>IF(A164="","",G164*12/365)</f>
        <v/>
      </c>
      <c r="K164" s="5">
        <f>IF(A164="","",MAX(0,ROUNDUP(Parámetros!$B$11*G164*Parámetros!$B$4*SQRT(IF(H164="",Parámetros!$B$5,H164)/(365/12))-0.000000001,0)))</f>
        <v/>
      </c>
      <c r="L164" s="5">
        <f>IF(A164="","",IF(G164&gt;0,ROUNDUP(J164*IF(H164="",Parámetros!$B$5,H164)+Parámetros!$B$11*G164*Parámetros!$B$4*SQRT(IF(H164="",Parámetros!$B$5,H164)/(365/12))-0.000000001,0),0))</f>
        <v/>
      </c>
      <c r="M164" s="5">
        <f>IF(A164="","",IF(G164&gt;0,MAX(IF(AND(E164&gt;0,Parámetros!$B$7&gt;0,Parámetros!$B$6&gt;0),ROUNDUP(SQRT(2*G164*12*Parámetros!$B$6/(E164*Parámetros!$B$7))-0.000000001,0),G164),I164,1),0))</f>
        <v/>
      </c>
      <c r="N164" s="5">
        <f>IF(A164="","",IF(G164&lt;=0,IF(D164&gt;0,"Sin movimiento","Sin datos"),IF(D164&lt;J164*IF(H164="",Parámetros!$B$5,H164),"Rotura probable",IF(D164&lt;=L164,"Pedir ya",IF(AND(D164&gt;L164+M164,D164/J164&gt;Parámetros!$B$8),"Sobrestock","Correcto")))))</f>
        <v/>
      </c>
      <c r="O164" s="5">
        <f>IF(A164="","",IF(OR(N164="Rotura probable",N164="Pedir ya"),MAX(M164,ROUNDUP(L164-D164,0)),0))</f>
        <v/>
      </c>
      <c r="P164" s="6">
        <f>IF(A164="","",D164*E164)</f>
        <v/>
      </c>
      <c r="Q164" s="7">
        <f>IF(A164="","",IF(J164&gt;0,D164/J164,""))</f>
        <v/>
      </c>
      <c r="R164" s="6">
        <f>IF(A164="","",O164*E164)</f>
        <v/>
      </c>
    </row>
    <row r="165">
      <c r="A165" s="2" t="n"/>
      <c r="B165" s="2" t="n"/>
      <c r="C165" s="2" t="n"/>
      <c r="D165" s="2" t="n"/>
      <c r="E165" s="3" t="n"/>
      <c r="F165" s="3" t="n"/>
      <c r="G165" s="2" t="n"/>
      <c r="H165" s="2" t="n"/>
      <c r="I165" s="2" t="n"/>
      <c r="J165" s="4">
        <f>IF(A165="","",G165*12/365)</f>
        <v/>
      </c>
      <c r="K165" s="5">
        <f>IF(A165="","",MAX(0,ROUNDUP(Parámetros!$B$11*G165*Parámetros!$B$4*SQRT(IF(H165="",Parámetros!$B$5,H165)/(365/12))-0.000000001,0)))</f>
        <v/>
      </c>
      <c r="L165" s="5">
        <f>IF(A165="","",IF(G165&gt;0,ROUNDUP(J165*IF(H165="",Parámetros!$B$5,H165)+Parámetros!$B$11*G165*Parámetros!$B$4*SQRT(IF(H165="",Parámetros!$B$5,H165)/(365/12))-0.000000001,0),0))</f>
        <v/>
      </c>
      <c r="M165" s="5">
        <f>IF(A165="","",IF(G165&gt;0,MAX(IF(AND(E165&gt;0,Parámetros!$B$7&gt;0,Parámetros!$B$6&gt;0),ROUNDUP(SQRT(2*G165*12*Parámetros!$B$6/(E165*Parámetros!$B$7))-0.000000001,0),G165),I165,1),0))</f>
        <v/>
      </c>
      <c r="N165" s="5">
        <f>IF(A165="","",IF(G165&lt;=0,IF(D165&gt;0,"Sin movimiento","Sin datos"),IF(D165&lt;J165*IF(H165="",Parámetros!$B$5,H165),"Rotura probable",IF(D165&lt;=L165,"Pedir ya",IF(AND(D165&gt;L165+M165,D165/J165&gt;Parámetros!$B$8),"Sobrestock","Correcto")))))</f>
        <v/>
      </c>
      <c r="O165" s="5">
        <f>IF(A165="","",IF(OR(N165="Rotura probable",N165="Pedir ya"),MAX(M165,ROUNDUP(L165-D165,0)),0))</f>
        <v/>
      </c>
      <c r="P165" s="6">
        <f>IF(A165="","",D165*E165)</f>
        <v/>
      </c>
      <c r="Q165" s="7">
        <f>IF(A165="","",IF(J165&gt;0,D165/J165,""))</f>
        <v/>
      </c>
      <c r="R165" s="6">
        <f>IF(A165="","",O165*E165)</f>
        <v/>
      </c>
    </row>
    <row r="166">
      <c r="A166" s="2" t="n"/>
      <c r="B166" s="2" t="n"/>
      <c r="C166" s="2" t="n"/>
      <c r="D166" s="2" t="n"/>
      <c r="E166" s="3" t="n"/>
      <c r="F166" s="3" t="n"/>
      <c r="G166" s="2" t="n"/>
      <c r="H166" s="2" t="n"/>
      <c r="I166" s="2" t="n"/>
      <c r="J166" s="4">
        <f>IF(A166="","",G166*12/365)</f>
        <v/>
      </c>
      <c r="K166" s="5">
        <f>IF(A166="","",MAX(0,ROUNDUP(Parámetros!$B$11*G166*Parámetros!$B$4*SQRT(IF(H166="",Parámetros!$B$5,H166)/(365/12))-0.000000001,0)))</f>
        <v/>
      </c>
      <c r="L166" s="5">
        <f>IF(A166="","",IF(G166&gt;0,ROUNDUP(J166*IF(H166="",Parámetros!$B$5,H166)+Parámetros!$B$11*G166*Parámetros!$B$4*SQRT(IF(H166="",Parámetros!$B$5,H166)/(365/12))-0.000000001,0),0))</f>
        <v/>
      </c>
      <c r="M166" s="5">
        <f>IF(A166="","",IF(G166&gt;0,MAX(IF(AND(E166&gt;0,Parámetros!$B$7&gt;0,Parámetros!$B$6&gt;0),ROUNDUP(SQRT(2*G166*12*Parámetros!$B$6/(E166*Parámetros!$B$7))-0.000000001,0),G166),I166,1),0))</f>
        <v/>
      </c>
      <c r="N166" s="5">
        <f>IF(A166="","",IF(G166&lt;=0,IF(D166&gt;0,"Sin movimiento","Sin datos"),IF(D166&lt;J166*IF(H166="",Parámetros!$B$5,H166),"Rotura probable",IF(D166&lt;=L166,"Pedir ya",IF(AND(D166&gt;L166+M166,D166/J166&gt;Parámetros!$B$8),"Sobrestock","Correcto")))))</f>
        <v/>
      </c>
      <c r="O166" s="5">
        <f>IF(A166="","",IF(OR(N166="Rotura probable",N166="Pedir ya"),MAX(M166,ROUNDUP(L166-D166,0)),0))</f>
        <v/>
      </c>
      <c r="P166" s="6">
        <f>IF(A166="","",D166*E166)</f>
        <v/>
      </c>
      <c r="Q166" s="7">
        <f>IF(A166="","",IF(J166&gt;0,D166/J166,""))</f>
        <v/>
      </c>
      <c r="R166" s="6">
        <f>IF(A166="","",O166*E166)</f>
        <v/>
      </c>
    </row>
    <row r="167">
      <c r="A167" s="2" t="n"/>
      <c r="B167" s="2" t="n"/>
      <c r="C167" s="2" t="n"/>
      <c r="D167" s="2" t="n"/>
      <c r="E167" s="3" t="n"/>
      <c r="F167" s="3" t="n"/>
      <c r="G167" s="2" t="n"/>
      <c r="H167" s="2" t="n"/>
      <c r="I167" s="2" t="n"/>
      <c r="J167" s="4">
        <f>IF(A167="","",G167*12/365)</f>
        <v/>
      </c>
      <c r="K167" s="5">
        <f>IF(A167="","",MAX(0,ROUNDUP(Parámetros!$B$11*G167*Parámetros!$B$4*SQRT(IF(H167="",Parámetros!$B$5,H167)/(365/12))-0.000000001,0)))</f>
        <v/>
      </c>
      <c r="L167" s="5">
        <f>IF(A167="","",IF(G167&gt;0,ROUNDUP(J167*IF(H167="",Parámetros!$B$5,H167)+Parámetros!$B$11*G167*Parámetros!$B$4*SQRT(IF(H167="",Parámetros!$B$5,H167)/(365/12))-0.000000001,0),0))</f>
        <v/>
      </c>
      <c r="M167" s="5">
        <f>IF(A167="","",IF(G167&gt;0,MAX(IF(AND(E167&gt;0,Parámetros!$B$7&gt;0,Parámetros!$B$6&gt;0),ROUNDUP(SQRT(2*G167*12*Parámetros!$B$6/(E167*Parámetros!$B$7))-0.000000001,0),G167),I167,1),0))</f>
        <v/>
      </c>
      <c r="N167" s="5">
        <f>IF(A167="","",IF(G167&lt;=0,IF(D167&gt;0,"Sin movimiento","Sin datos"),IF(D167&lt;J167*IF(H167="",Parámetros!$B$5,H167),"Rotura probable",IF(D167&lt;=L167,"Pedir ya",IF(AND(D167&gt;L167+M167,D167/J167&gt;Parámetros!$B$8),"Sobrestock","Correcto")))))</f>
        <v/>
      </c>
      <c r="O167" s="5">
        <f>IF(A167="","",IF(OR(N167="Rotura probable",N167="Pedir ya"),MAX(M167,ROUNDUP(L167-D167,0)),0))</f>
        <v/>
      </c>
      <c r="P167" s="6">
        <f>IF(A167="","",D167*E167)</f>
        <v/>
      </c>
      <c r="Q167" s="7">
        <f>IF(A167="","",IF(J167&gt;0,D167/J167,""))</f>
        <v/>
      </c>
      <c r="R167" s="6">
        <f>IF(A167="","",O167*E167)</f>
        <v/>
      </c>
    </row>
    <row r="168">
      <c r="A168" s="2" t="n"/>
      <c r="B168" s="2" t="n"/>
      <c r="C168" s="2" t="n"/>
      <c r="D168" s="2" t="n"/>
      <c r="E168" s="3" t="n"/>
      <c r="F168" s="3" t="n"/>
      <c r="G168" s="2" t="n"/>
      <c r="H168" s="2" t="n"/>
      <c r="I168" s="2" t="n"/>
      <c r="J168" s="4">
        <f>IF(A168="","",G168*12/365)</f>
        <v/>
      </c>
      <c r="K168" s="5">
        <f>IF(A168="","",MAX(0,ROUNDUP(Parámetros!$B$11*G168*Parámetros!$B$4*SQRT(IF(H168="",Parámetros!$B$5,H168)/(365/12))-0.000000001,0)))</f>
        <v/>
      </c>
      <c r="L168" s="5">
        <f>IF(A168="","",IF(G168&gt;0,ROUNDUP(J168*IF(H168="",Parámetros!$B$5,H168)+Parámetros!$B$11*G168*Parámetros!$B$4*SQRT(IF(H168="",Parámetros!$B$5,H168)/(365/12))-0.000000001,0),0))</f>
        <v/>
      </c>
      <c r="M168" s="5">
        <f>IF(A168="","",IF(G168&gt;0,MAX(IF(AND(E168&gt;0,Parámetros!$B$7&gt;0,Parámetros!$B$6&gt;0),ROUNDUP(SQRT(2*G168*12*Parámetros!$B$6/(E168*Parámetros!$B$7))-0.000000001,0),G168),I168,1),0))</f>
        <v/>
      </c>
      <c r="N168" s="5">
        <f>IF(A168="","",IF(G168&lt;=0,IF(D168&gt;0,"Sin movimiento","Sin datos"),IF(D168&lt;J168*IF(H168="",Parámetros!$B$5,H168),"Rotura probable",IF(D168&lt;=L168,"Pedir ya",IF(AND(D168&gt;L168+M168,D168/J168&gt;Parámetros!$B$8),"Sobrestock","Correcto")))))</f>
        <v/>
      </c>
      <c r="O168" s="5">
        <f>IF(A168="","",IF(OR(N168="Rotura probable",N168="Pedir ya"),MAX(M168,ROUNDUP(L168-D168,0)),0))</f>
        <v/>
      </c>
      <c r="P168" s="6">
        <f>IF(A168="","",D168*E168)</f>
        <v/>
      </c>
      <c r="Q168" s="7">
        <f>IF(A168="","",IF(J168&gt;0,D168/J168,""))</f>
        <v/>
      </c>
      <c r="R168" s="6">
        <f>IF(A168="","",O168*E168)</f>
        <v/>
      </c>
    </row>
    <row r="169">
      <c r="A169" s="2" t="n"/>
      <c r="B169" s="2" t="n"/>
      <c r="C169" s="2" t="n"/>
      <c r="D169" s="2" t="n"/>
      <c r="E169" s="3" t="n"/>
      <c r="F169" s="3" t="n"/>
      <c r="G169" s="2" t="n"/>
      <c r="H169" s="2" t="n"/>
      <c r="I169" s="2" t="n"/>
      <c r="J169" s="4">
        <f>IF(A169="","",G169*12/365)</f>
        <v/>
      </c>
      <c r="K169" s="5">
        <f>IF(A169="","",MAX(0,ROUNDUP(Parámetros!$B$11*G169*Parámetros!$B$4*SQRT(IF(H169="",Parámetros!$B$5,H169)/(365/12))-0.000000001,0)))</f>
        <v/>
      </c>
      <c r="L169" s="5">
        <f>IF(A169="","",IF(G169&gt;0,ROUNDUP(J169*IF(H169="",Parámetros!$B$5,H169)+Parámetros!$B$11*G169*Parámetros!$B$4*SQRT(IF(H169="",Parámetros!$B$5,H169)/(365/12))-0.000000001,0),0))</f>
        <v/>
      </c>
      <c r="M169" s="5">
        <f>IF(A169="","",IF(G169&gt;0,MAX(IF(AND(E169&gt;0,Parámetros!$B$7&gt;0,Parámetros!$B$6&gt;0),ROUNDUP(SQRT(2*G169*12*Parámetros!$B$6/(E169*Parámetros!$B$7))-0.000000001,0),G169),I169,1),0))</f>
        <v/>
      </c>
      <c r="N169" s="5">
        <f>IF(A169="","",IF(G169&lt;=0,IF(D169&gt;0,"Sin movimiento","Sin datos"),IF(D169&lt;J169*IF(H169="",Parámetros!$B$5,H169),"Rotura probable",IF(D169&lt;=L169,"Pedir ya",IF(AND(D169&gt;L169+M169,D169/J169&gt;Parámetros!$B$8),"Sobrestock","Correcto")))))</f>
        <v/>
      </c>
      <c r="O169" s="5">
        <f>IF(A169="","",IF(OR(N169="Rotura probable",N169="Pedir ya"),MAX(M169,ROUNDUP(L169-D169,0)),0))</f>
        <v/>
      </c>
      <c r="P169" s="6">
        <f>IF(A169="","",D169*E169)</f>
        <v/>
      </c>
      <c r="Q169" s="7">
        <f>IF(A169="","",IF(J169&gt;0,D169/J169,""))</f>
        <v/>
      </c>
      <c r="R169" s="6">
        <f>IF(A169="","",O169*E169)</f>
        <v/>
      </c>
    </row>
    <row r="170">
      <c r="A170" s="2" t="n"/>
      <c r="B170" s="2" t="n"/>
      <c r="C170" s="2" t="n"/>
      <c r="D170" s="2" t="n"/>
      <c r="E170" s="3" t="n"/>
      <c r="F170" s="3" t="n"/>
      <c r="G170" s="2" t="n"/>
      <c r="H170" s="2" t="n"/>
      <c r="I170" s="2" t="n"/>
      <c r="J170" s="4">
        <f>IF(A170="","",G170*12/365)</f>
        <v/>
      </c>
      <c r="K170" s="5">
        <f>IF(A170="","",MAX(0,ROUNDUP(Parámetros!$B$11*G170*Parámetros!$B$4*SQRT(IF(H170="",Parámetros!$B$5,H170)/(365/12))-0.000000001,0)))</f>
        <v/>
      </c>
      <c r="L170" s="5">
        <f>IF(A170="","",IF(G170&gt;0,ROUNDUP(J170*IF(H170="",Parámetros!$B$5,H170)+Parámetros!$B$11*G170*Parámetros!$B$4*SQRT(IF(H170="",Parámetros!$B$5,H170)/(365/12))-0.000000001,0),0))</f>
        <v/>
      </c>
      <c r="M170" s="5">
        <f>IF(A170="","",IF(G170&gt;0,MAX(IF(AND(E170&gt;0,Parámetros!$B$7&gt;0,Parámetros!$B$6&gt;0),ROUNDUP(SQRT(2*G170*12*Parámetros!$B$6/(E170*Parámetros!$B$7))-0.000000001,0),G170),I170,1),0))</f>
        <v/>
      </c>
      <c r="N170" s="5">
        <f>IF(A170="","",IF(G170&lt;=0,IF(D170&gt;0,"Sin movimiento","Sin datos"),IF(D170&lt;J170*IF(H170="",Parámetros!$B$5,H170),"Rotura probable",IF(D170&lt;=L170,"Pedir ya",IF(AND(D170&gt;L170+M170,D170/J170&gt;Parámetros!$B$8),"Sobrestock","Correcto")))))</f>
        <v/>
      </c>
      <c r="O170" s="5">
        <f>IF(A170="","",IF(OR(N170="Rotura probable",N170="Pedir ya"),MAX(M170,ROUNDUP(L170-D170,0)),0))</f>
        <v/>
      </c>
      <c r="P170" s="6">
        <f>IF(A170="","",D170*E170)</f>
        <v/>
      </c>
      <c r="Q170" s="7">
        <f>IF(A170="","",IF(J170&gt;0,D170/J170,""))</f>
        <v/>
      </c>
      <c r="R170" s="6">
        <f>IF(A170="","",O170*E170)</f>
        <v/>
      </c>
    </row>
    <row r="171">
      <c r="A171" s="2" t="n"/>
      <c r="B171" s="2" t="n"/>
      <c r="C171" s="2" t="n"/>
      <c r="D171" s="2" t="n"/>
      <c r="E171" s="3" t="n"/>
      <c r="F171" s="3" t="n"/>
      <c r="G171" s="2" t="n"/>
      <c r="H171" s="2" t="n"/>
      <c r="I171" s="2" t="n"/>
      <c r="J171" s="4">
        <f>IF(A171="","",G171*12/365)</f>
        <v/>
      </c>
      <c r="K171" s="5">
        <f>IF(A171="","",MAX(0,ROUNDUP(Parámetros!$B$11*G171*Parámetros!$B$4*SQRT(IF(H171="",Parámetros!$B$5,H171)/(365/12))-0.000000001,0)))</f>
        <v/>
      </c>
      <c r="L171" s="5">
        <f>IF(A171="","",IF(G171&gt;0,ROUNDUP(J171*IF(H171="",Parámetros!$B$5,H171)+Parámetros!$B$11*G171*Parámetros!$B$4*SQRT(IF(H171="",Parámetros!$B$5,H171)/(365/12))-0.000000001,0),0))</f>
        <v/>
      </c>
      <c r="M171" s="5">
        <f>IF(A171="","",IF(G171&gt;0,MAX(IF(AND(E171&gt;0,Parámetros!$B$7&gt;0,Parámetros!$B$6&gt;0),ROUNDUP(SQRT(2*G171*12*Parámetros!$B$6/(E171*Parámetros!$B$7))-0.000000001,0),G171),I171,1),0))</f>
        <v/>
      </c>
      <c r="N171" s="5">
        <f>IF(A171="","",IF(G171&lt;=0,IF(D171&gt;0,"Sin movimiento","Sin datos"),IF(D171&lt;J171*IF(H171="",Parámetros!$B$5,H171),"Rotura probable",IF(D171&lt;=L171,"Pedir ya",IF(AND(D171&gt;L171+M171,D171/J171&gt;Parámetros!$B$8),"Sobrestock","Correcto")))))</f>
        <v/>
      </c>
      <c r="O171" s="5">
        <f>IF(A171="","",IF(OR(N171="Rotura probable",N171="Pedir ya"),MAX(M171,ROUNDUP(L171-D171,0)),0))</f>
        <v/>
      </c>
      <c r="P171" s="6">
        <f>IF(A171="","",D171*E171)</f>
        <v/>
      </c>
      <c r="Q171" s="7">
        <f>IF(A171="","",IF(J171&gt;0,D171/J171,""))</f>
        <v/>
      </c>
      <c r="R171" s="6">
        <f>IF(A171="","",O171*E171)</f>
        <v/>
      </c>
    </row>
    <row r="172">
      <c r="A172" s="2" t="n"/>
      <c r="B172" s="2" t="n"/>
      <c r="C172" s="2" t="n"/>
      <c r="D172" s="2" t="n"/>
      <c r="E172" s="3" t="n"/>
      <c r="F172" s="3" t="n"/>
      <c r="G172" s="2" t="n"/>
      <c r="H172" s="2" t="n"/>
      <c r="I172" s="2" t="n"/>
      <c r="J172" s="4">
        <f>IF(A172="","",G172*12/365)</f>
        <v/>
      </c>
      <c r="K172" s="5">
        <f>IF(A172="","",MAX(0,ROUNDUP(Parámetros!$B$11*G172*Parámetros!$B$4*SQRT(IF(H172="",Parámetros!$B$5,H172)/(365/12))-0.000000001,0)))</f>
        <v/>
      </c>
      <c r="L172" s="5">
        <f>IF(A172="","",IF(G172&gt;0,ROUNDUP(J172*IF(H172="",Parámetros!$B$5,H172)+Parámetros!$B$11*G172*Parámetros!$B$4*SQRT(IF(H172="",Parámetros!$B$5,H172)/(365/12))-0.000000001,0),0))</f>
        <v/>
      </c>
      <c r="M172" s="5">
        <f>IF(A172="","",IF(G172&gt;0,MAX(IF(AND(E172&gt;0,Parámetros!$B$7&gt;0,Parámetros!$B$6&gt;0),ROUNDUP(SQRT(2*G172*12*Parámetros!$B$6/(E172*Parámetros!$B$7))-0.000000001,0),G172),I172,1),0))</f>
        <v/>
      </c>
      <c r="N172" s="5">
        <f>IF(A172="","",IF(G172&lt;=0,IF(D172&gt;0,"Sin movimiento","Sin datos"),IF(D172&lt;J172*IF(H172="",Parámetros!$B$5,H172),"Rotura probable",IF(D172&lt;=L172,"Pedir ya",IF(AND(D172&gt;L172+M172,D172/J172&gt;Parámetros!$B$8),"Sobrestock","Correcto")))))</f>
        <v/>
      </c>
      <c r="O172" s="5">
        <f>IF(A172="","",IF(OR(N172="Rotura probable",N172="Pedir ya"),MAX(M172,ROUNDUP(L172-D172,0)),0))</f>
        <v/>
      </c>
      <c r="P172" s="6">
        <f>IF(A172="","",D172*E172)</f>
        <v/>
      </c>
      <c r="Q172" s="7">
        <f>IF(A172="","",IF(J172&gt;0,D172/J172,""))</f>
        <v/>
      </c>
      <c r="R172" s="6">
        <f>IF(A172="","",O172*E172)</f>
        <v/>
      </c>
    </row>
    <row r="173">
      <c r="A173" s="2" t="n"/>
      <c r="B173" s="2" t="n"/>
      <c r="C173" s="2" t="n"/>
      <c r="D173" s="2" t="n"/>
      <c r="E173" s="3" t="n"/>
      <c r="F173" s="3" t="n"/>
      <c r="G173" s="2" t="n"/>
      <c r="H173" s="2" t="n"/>
      <c r="I173" s="2" t="n"/>
      <c r="J173" s="4">
        <f>IF(A173="","",G173*12/365)</f>
        <v/>
      </c>
      <c r="K173" s="5">
        <f>IF(A173="","",MAX(0,ROUNDUP(Parámetros!$B$11*G173*Parámetros!$B$4*SQRT(IF(H173="",Parámetros!$B$5,H173)/(365/12))-0.000000001,0)))</f>
        <v/>
      </c>
      <c r="L173" s="5">
        <f>IF(A173="","",IF(G173&gt;0,ROUNDUP(J173*IF(H173="",Parámetros!$B$5,H173)+Parámetros!$B$11*G173*Parámetros!$B$4*SQRT(IF(H173="",Parámetros!$B$5,H173)/(365/12))-0.000000001,0),0))</f>
        <v/>
      </c>
      <c r="M173" s="5">
        <f>IF(A173="","",IF(G173&gt;0,MAX(IF(AND(E173&gt;0,Parámetros!$B$7&gt;0,Parámetros!$B$6&gt;0),ROUNDUP(SQRT(2*G173*12*Parámetros!$B$6/(E173*Parámetros!$B$7))-0.000000001,0),G173),I173,1),0))</f>
        <v/>
      </c>
      <c r="N173" s="5">
        <f>IF(A173="","",IF(G173&lt;=0,IF(D173&gt;0,"Sin movimiento","Sin datos"),IF(D173&lt;J173*IF(H173="",Parámetros!$B$5,H173),"Rotura probable",IF(D173&lt;=L173,"Pedir ya",IF(AND(D173&gt;L173+M173,D173/J173&gt;Parámetros!$B$8),"Sobrestock","Correcto")))))</f>
        <v/>
      </c>
      <c r="O173" s="5">
        <f>IF(A173="","",IF(OR(N173="Rotura probable",N173="Pedir ya"),MAX(M173,ROUNDUP(L173-D173,0)),0))</f>
        <v/>
      </c>
      <c r="P173" s="6">
        <f>IF(A173="","",D173*E173)</f>
        <v/>
      </c>
      <c r="Q173" s="7">
        <f>IF(A173="","",IF(J173&gt;0,D173/J173,""))</f>
        <v/>
      </c>
      <c r="R173" s="6">
        <f>IF(A173="","",O173*E173)</f>
        <v/>
      </c>
    </row>
    <row r="174">
      <c r="A174" s="2" t="n"/>
      <c r="B174" s="2" t="n"/>
      <c r="C174" s="2" t="n"/>
      <c r="D174" s="2" t="n"/>
      <c r="E174" s="3" t="n"/>
      <c r="F174" s="3" t="n"/>
      <c r="G174" s="2" t="n"/>
      <c r="H174" s="2" t="n"/>
      <c r="I174" s="2" t="n"/>
      <c r="J174" s="4">
        <f>IF(A174="","",G174*12/365)</f>
        <v/>
      </c>
      <c r="K174" s="5">
        <f>IF(A174="","",MAX(0,ROUNDUP(Parámetros!$B$11*G174*Parámetros!$B$4*SQRT(IF(H174="",Parámetros!$B$5,H174)/(365/12))-0.000000001,0)))</f>
        <v/>
      </c>
      <c r="L174" s="5">
        <f>IF(A174="","",IF(G174&gt;0,ROUNDUP(J174*IF(H174="",Parámetros!$B$5,H174)+Parámetros!$B$11*G174*Parámetros!$B$4*SQRT(IF(H174="",Parámetros!$B$5,H174)/(365/12))-0.000000001,0),0))</f>
        <v/>
      </c>
      <c r="M174" s="5">
        <f>IF(A174="","",IF(G174&gt;0,MAX(IF(AND(E174&gt;0,Parámetros!$B$7&gt;0,Parámetros!$B$6&gt;0),ROUNDUP(SQRT(2*G174*12*Parámetros!$B$6/(E174*Parámetros!$B$7))-0.000000001,0),G174),I174,1),0))</f>
        <v/>
      </c>
      <c r="N174" s="5">
        <f>IF(A174="","",IF(G174&lt;=0,IF(D174&gt;0,"Sin movimiento","Sin datos"),IF(D174&lt;J174*IF(H174="",Parámetros!$B$5,H174),"Rotura probable",IF(D174&lt;=L174,"Pedir ya",IF(AND(D174&gt;L174+M174,D174/J174&gt;Parámetros!$B$8),"Sobrestock","Correcto")))))</f>
        <v/>
      </c>
      <c r="O174" s="5">
        <f>IF(A174="","",IF(OR(N174="Rotura probable",N174="Pedir ya"),MAX(M174,ROUNDUP(L174-D174,0)),0))</f>
        <v/>
      </c>
      <c r="P174" s="6">
        <f>IF(A174="","",D174*E174)</f>
        <v/>
      </c>
      <c r="Q174" s="7">
        <f>IF(A174="","",IF(J174&gt;0,D174/J174,""))</f>
        <v/>
      </c>
      <c r="R174" s="6">
        <f>IF(A174="","",O174*E174)</f>
        <v/>
      </c>
    </row>
    <row r="175">
      <c r="A175" s="2" t="n"/>
      <c r="B175" s="2" t="n"/>
      <c r="C175" s="2" t="n"/>
      <c r="D175" s="2" t="n"/>
      <c r="E175" s="3" t="n"/>
      <c r="F175" s="3" t="n"/>
      <c r="G175" s="2" t="n"/>
      <c r="H175" s="2" t="n"/>
      <c r="I175" s="2" t="n"/>
      <c r="J175" s="4">
        <f>IF(A175="","",G175*12/365)</f>
        <v/>
      </c>
      <c r="K175" s="5">
        <f>IF(A175="","",MAX(0,ROUNDUP(Parámetros!$B$11*G175*Parámetros!$B$4*SQRT(IF(H175="",Parámetros!$B$5,H175)/(365/12))-0.000000001,0)))</f>
        <v/>
      </c>
      <c r="L175" s="5">
        <f>IF(A175="","",IF(G175&gt;0,ROUNDUP(J175*IF(H175="",Parámetros!$B$5,H175)+Parámetros!$B$11*G175*Parámetros!$B$4*SQRT(IF(H175="",Parámetros!$B$5,H175)/(365/12))-0.000000001,0),0))</f>
        <v/>
      </c>
      <c r="M175" s="5">
        <f>IF(A175="","",IF(G175&gt;0,MAX(IF(AND(E175&gt;0,Parámetros!$B$7&gt;0,Parámetros!$B$6&gt;0),ROUNDUP(SQRT(2*G175*12*Parámetros!$B$6/(E175*Parámetros!$B$7))-0.000000001,0),G175),I175,1),0))</f>
        <v/>
      </c>
      <c r="N175" s="5">
        <f>IF(A175="","",IF(G175&lt;=0,IF(D175&gt;0,"Sin movimiento","Sin datos"),IF(D175&lt;J175*IF(H175="",Parámetros!$B$5,H175),"Rotura probable",IF(D175&lt;=L175,"Pedir ya",IF(AND(D175&gt;L175+M175,D175/J175&gt;Parámetros!$B$8),"Sobrestock","Correcto")))))</f>
        <v/>
      </c>
      <c r="O175" s="5">
        <f>IF(A175="","",IF(OR(N175="Rotura probable",N175="Pedir ya"),MAX(M175,ROUNDUP(L175-D175,0)),0))</f>
        <v/>
      </c>
      <c r="P175" s="6">
        <f>IF(A175="","",D175*E175)</f>
        <v/>
      </c>
      <c r="Q175" s="7">
        <f>IF(A175="","",IF(J175&gt;0,D175/J175,""))</f>
        <v/>
      </c>
      <c r="R175" s="6">
        <f>IF(A175="","",O175*E175)</f>
        <v/>
      </c>
    </row>
    <row r="176">
      <c r="A176" s="2" t="n"/>
      <c r="B176" s="2" t="n"/>
      <c r="C176" s="2" t="n"/>
      <c r="D176" s="2" t="n"/>
      <c r="E176" s="3" t="n"/>
      <c r="F176" s="3" t="n"/>
      <c r="G176" s="2" t="n"/>
      <c r="H176" s="2" t="n"/>
      <c r="I176" s="2" t="n"/>
      <c r="J176" s="4">
        <f>IF(A176="","",G176*12/365)</f>
        <v/>
      </c>
      <c r="K176" s="5">
        <f>IF(A176="","",MAX(0,ROUNDUP(Parámetros!$B$11*G176*Parámetros!$B$4*SQRT(IF(H176="",Parámetros!$B$5,H176)/(365/12))-0.000000001,0)))</f>
        <v/>
      </c>
      <c r="L176" s="5">
        <f>IF(A176="","",IF(G176&gt;0,ROUNDUP(J176*IF(H176="",Parámetros!$B$5,H176)+Parámetros!$B$11*G176*Parámetros!$B$4*SQRT(IF(H176="",Parámetros!$B$5,H176)/(365/12))-0.000000001,0),0))</f>
        <v/>
      </c>
      <c r="M176" s="5">
        <f>IF(A176="","",IF(G176&gt;0,MAX(IF(AND(E176&gt;0,Parámetros!$B$7&gt;0,Parámetros!$B$6&gt;0),ROUNDUP(SQRT(2*G176*12*Parámetros!$B$6/(E176*Parámetros!$B$7))-0.000000001,0),G176),I176,1),0))</f>
        <v/>
      </c>
      <c r="N176" s="5">
        <f>IF(A176="","",IF(G176&lt;=0,IF(D176&gt;0,"Sin movimiento","Sin datos"),IF(D176&lt;J176*IF(H176="",Parámetros!$B$5,H176),"Rotura probable",IF(D176&lt;=L176,"Pedir ya",IF(AND(D176&gt;L176+M176,D176/J176&gt;Parámetros!$B$8),"Sobrestock","Correcto")))))</f>
        <v/>
      </c>
      <c r="O176" s="5">
        <f>IF(A176="","",IF(OR(N176="Rotura probable",N176="Pedir ya"),MAX(M176,ROUNDUP(L176-D176,0)),0))</f>
        <v/>
      </c>
      <c r="P176" s="6">
        <f>IF(A176="","",D176*E176)</f>
        <v/>
      </c>
      <c r="Q176" s="7">
        <f>IF(A176="","",IF(J176&gt;0,D176/J176,""))</f>
        <v/>
      </c>
      <c r="R176" s="6">
        <f>IF(A176="","",O176*E176)</f>
        <v/>
      </c>
    </row>
    <row r="177">
      <c r="A177" s="2" t="n"/>
      <c r="B177" s="2" t="n"/>
      <c r="C177" s="2" t="n"/>
      <c r="D177" s="2" t="n"/>
      <c r="E177" s="3" t="n"/>
      <c r="F177" s="3" t="n"/>
      <c r="G177" s="2" t="n"/>
      <c r="H177" s="2" t="n"/>
      <c r="I177" s="2" t="n"/>
      <c r="J177" s="4">
        <f>IF(A177="","",G177*12/365)</f>
        <v/>
      </c>
      <c r="K177" s="5">
        <f>IF(A177="","",MAX(0,ROUNDUP(Parámetros!$B$11*G177*Parámetros!$B$4*SQRT(IF(H177="",Parámetros!$B$5,H177)/(365/12))-0.000000001,0)))</f>
        <v/>
      </c>
      <c r="L177" s="5">
        <f>IF(A177="","",IF(G177&gt;0,ROUNDUP(J177*IF(H177="",Parámetros!$B$5,H177)+Parámetros!$B$11*G177*Parámetros!$B$4*SQRT(IF(H177="",Parámetros!$B$5,H177)/(365/12))-0.000000001,0),0))</f>
        <v/>
      </c>
      <c r="M177" s="5">
        <f>IF(A177="","",IF(G177&gt;0,MAX(IF(AND(E177&gt;0,Parámetros!$B$7&gt;0,Parámetros!$B$6&gt;0),ROUNDUP(SQRT(2*G177*12*Parámetros!$B$6/(E177*Parámetros!$B$7))-0.000000001,0),G177),I177,1),0))</f>
        <v/>
      </c>
      <c r="N177" s="5">
        <f>IF(A177="","",IF(G177&lt;=0,IF(D177&gt;0,"Sin movimiento","Sin datos"),IF(D177&lt;J177*IF(H177="",Parámetros!$B$5,H177),"Rotura probable",IF(D177&lt;=L177,"Pedir ya",IF(AND(D177&gt;L177+M177,D177/J177&gt;Parámetros!$B$8),"Sobrestock","Correcto")))))</f>
        <v/>
      </c>
      <c r="O177" s="5">
        <f>IF(A177="","",IF(OR(N177="Rotura probable",N177="Pedir ya"),MAX(M177,ROUNDUP(L177-D177,0)),0))</f>
        <v/>
      </c>
      <c r="P177" s="6">
        <f>IF(A177="","",D177*E177)</f>
        <v/>
      </c>
      <c r="Q177" s="7">
        <f>IF(A177="","",IF(J177&gt;0,D177/J177,""))</f>
        <v/>
      </c>
      <c r="R177" s="6">
        <f>IF(A177="","",O177*E177)</f>
        <v/>
      </c>
    </row>
    <row r="178">
      <c r="A178" s="2" t="n"/>
      <c r="B178" s="2" t="n"/>
      <c r="C178" s="2" t="n"/>
      <c r="D178" s="2" t="n"/>
      <c r="E178" s="3" t="n"/>
      <c r="F178" s="3" t="n"/>
      <c r="G178" s="2" t="n"/>
      <c r="H178" s="2" t="n"/>
      <c r="I178" s="2" t="n"/>
      <c r="J178" s="4">
        <f>IF(A178="","",G178*12/365)</f>
        <v/>
      </c>
      <c r="K178" s="5">
        <f>IF(A178="","",MAX(0,ROUNDUP(Parámetros!$B$11*G178*Parámetros!$B$4*SQRT(IF(H178="",Parámetros!$B$5,H178)/(365/12))-0.000000001,0)))</f>
        <v/>
      </c>
      <c r="L178" s="5">
        <f>IF(A178="","",IF(G178&gt;0,ROUNDUP(J178*IF(H178="",Parámetros!$B$5,H178)+Parámetros!$B$11*G178*Parámetros!$B$4*SQRT(IF(H178="",Parámetros!$B$5,H178)/(365/12))-0.000000001,0),0))</f>
        <v/>
      </c>
      <c r="M178" s="5">
        <f>IF(A178="","",IF(G178&gt;0,MAX(IF(AND(E178&gt;0,Parámetros!$B$7&gt;0,Parámetros!$B$6&gt;0),ROUNDUP(SQRT(2*G178*12*Parámetros!$B$6/(E178*Parámetros!$B$7))-0.000000001,0),G178),I178,1),0))</f>
        <v/>
      </c>
      <c r="N178" s="5">
        <f>IF(A178="","",IF(G178&lt;=0,IF(D178&gt;0,"Sin movimiento","Sin datos"),IF(D178&lt;J178*IF(H178="",Parámetros!$B$5,H178),"Rotura probable",IF(D178&lt;=L178,"Pedir ya",IF(AND(D178&gt;L178+M178,D178/J178&gt;Parámetros!$B$8),"Sobrestock","Correcto")))))</f>
        <v/>
      </c>
      <c r="O178" s="5">
        <f>IF(A178="","",IF(OR(N178="Rotura probable",N178="Pedir ya"),MAX(M178,ROUNDUP(L178-D178,0)),0))</f>
        <v/>
      </c>
      <c r="P178" s="6">
        <f>IF(A178="","",D178*E178)</f>
        <v/>
      </c>
      <c r="Q178" s="7">
        <f>IF(A178="","",IF(J178&gt;0,D178/J178,""))</f>
        <v/>
      </c>
      <c r="R178" s="6">
        <f>IF(A178="","",O178*E178)</f>
        <v/>
      </c>
    </row>
    <row r="179">
      <c r="A179" s="2" t="n"/>
      <c r="B179" s="2" t="n"/>
      <c r="C179" s="2" t="n"/>
      <c r="D179" s="2" t="n"/>
      <c r="E179" s="3" t="n"/>
      <c r="F179" s="3" t="n"/>
      <c r="G179" s="2" t="n"/>
      <c r="H179" s="2" t="n"/>
      <c r="I179" s="2" t="n"/>
      <c r="J179" s="4">
        <f>IF(A179="","",G179*12/365)</f>
        <v/>
      </c>
      <c r="K179" s="5">
        <f>IF(A179="","",MAX(0,ROUNDUP(Parámetros!$B$11*G179*Parámetros!$B$4*SQRT(IF(H179="",Parámetros!$B$5,H179)/(365/12))-0.000000001,0)))</f>
        <v/>
      </c>
      <c r="L179" s="5">
        <f>IF(A179="","",IF(G179&gt;0,ROUNDUP(J179*IF(H179="",Parámetros!$B$5,H179)+Parámetros!$B$11*G179*Parámetros!$B$4*SQRT(IF(H179="",Parámetros!$B$5,H179)/(365/12))-0.000000001,0),0))</f>
        <v/>
      </c>
      <c r="M179" s="5">
        <f>IF(A179="","",IF(G179&gt;0,MAX(IF(AND(E179&gt;0,Parámetros!$B$7&gt;0,Parámetros!$B$6&gt;0),ROUNDUP(SQRT(2*G179*12*Parámetros!$B$6/(E179*Parámetros!$B$7))-0.000000001,0),G179),I179,1),0))</f>
        <v/>
      </c>
      <c r="N179" s="5">
        <f>IF(A179="","",IF(G179&lt;=0,IF(D179&gt;0,"Sin movimiento","Sin datos"),IF(D179&lt;J179*IF(H179="",Parámetros!$B$5,H179),"Rotura probable",IF(D179&lt;=L179,"Pedir ya",IF(AND(D179&gt;L179+M179,D179/J179&gt;Parámetros!$B$8),"Sobrestock","Correcto")))))</f>
        <v/>
      </c>
      <c r="O179" s="5">
        <f>IF(A179="","",IF(OR(N179="Rotura probable",N179="Pedir ya"),MAX(M179,ROUNDUP(L179-D179,0)),0))</f>
        <v/>
      </c>
      <c r="P179" s="6">
        <f>IF(A179="","",D179*E179)</f>
        <v/>
      </c>
      <c r="Q179" s="7">
        <f>IF(A179="","",IF(J179&gt;0,D179/J179,""))</f>
        <v/>
      </c>
      <c r="R179" s="6">
        <f>IF(A179="","",O179*E179)</f>
        <v/>
      </c>
    </row>
    <row r="180">
      <c r="A180" s="2" t="n"/>
      <c r="B180" s="2" t="n"/>
      <c r="C180" s="2" t="n"/>
      <c r="D180" s="2" t="n"/>
      <c r="E180" s="3" t="n"/>
      <c r="F180" s="3" t="n"/>
      <c r="G180" s="2" t="n"/>
      <c r="H180" s="2" t="n"/>
      <c r="I180" s="2" t="n"/>
      <c r="J180" s="4">
        <f>IF(A180="","",G180*12/365)</f>
        <v/>
      </c>
      <c r="K180" s="5">
        <f>IF(A180="","",MAX(0,ROUNDUP(Parámetros!$B$11*G180*Parámetros!$B$4*SQRT(IF(H180="",Parámetros!$B$5,H180)/(365/12))-0.000000001,0)))</f>
        <v/>
      </c>
      <c r="L180" s="5">
        <f>IF(A180="","",IF(G180&gt;0,ROUNDUP(J180*IF(H180="",Parámetros!$B$5,H180)+Parámetros!$B$11*G180*Parámetros!$B$4*SQRT(IF(H180="",Parámetros!$B$5,H180)/(365/12))-0.000000001,0),0))</f>
        <v/>
      </c>
      <c r="M180" s="5">
        <f>IF(A180="","",IF(G180&gt;0,MAX(IF(AND(E180&gt;0,Parámetros!$B$7&gt;0,Parámetros!$B$6&gt;0),ROUNDUP(SQRT(2*G180*12*Parámetros!$B$6/(E180*Parámetros!$B$7))-0.000000001,0),G180),I180,1),0))</f>
        <v/>
      </c>
      <c r="N180" s="5">
        <f>IF(A180="","",IF(G180&lt;=0,IF(D180&gt;0,"Sin movimiento","Sin datos"),IF(D180&lt;J180*IF(H180="",Parámetros!$B$5,H180),"Rotura probable",IF(D180&lt;=L180,"Pedir ya",IF(AND(D180&gt;L180+M180,D180/J180&gt;Parámetros!$B$8),"Sobrestock","Correcto")))))</f>
        <v/>
      </c>
      <c r="O180" s="5">
        <f>IF(A180="","",IF(OR(N180="Rotura probable",N180="Pedir ya"),MAX(M180,ROUNDUP(L180-D180,0)),0))</f>
        <v/>
      </c>
      <c r="P180" s="6">
        <f>IF(A180="","",D180*E180)</f>
        <v/>
      </c>
      <c r="Q180" s="7">
        <f>IF(A180="","",IF(J180&gt;0,D180/J180,""))</f>
        <v/>
      </c>
      <c r="R180" s="6">
        <f>IF(A180="","",O180*E180)</f>
        <v/>
      </c>
    </row>
    <row r="181">
      <c r="A181" s="2" t="n"/>
      <c r="B181" s="2" t="n"/>
      <c r="C181" s="2" t="n"/>
      <c r="D181" s="2" t="n"/>
      <c r="E181" s="3" t="n"/>
      <c r="F181" s="3" t="n"/>
      <c r="G181" s="2" t="n"/>
      <c r="H181" s="2" t="n"/>
      <c r="I181" s="2" t="n"/>
      <c r="J181" s="4">
        <f>IF(A181="","",G181*12/365)</f>
        <v/>
      </c>
      <c r="K181" s="5">
        <f>IF(A181="","",MAX(0,ROUNDUP(Parámetros!$B$11*G181*Parámetros!$B$4*SQRT(IF(H181="",Parámetros!$B$5,H181)/(365/12))-0.000000001,0)))</f>
        <v/>
      </c>
      <c r="L181" s="5">
        <f>IF(A181="","",IF(G181&gt;0,ROUNDUP(J181*IF(H181="",Parámetros!$B$5,H181)+Parámetros!$B$11*G181*Parámetros!$B$4*SQRT(IF(H181="",Parámetros!$B$5,H181)/(365/12))-0.000000001,0),0))</f>
        <v/>
      </c>
      <c r="M181" s="5">
        <f>IF(A181="","",IF(G181&gt;0,MAX(IF(AND(E181&gt;0,Parámetros!$B$7&gt;0,Parámetros!$B$6&gt;0),ROUNDUP(SQRT(2*G181*12*Parámetros!$B$6/(E181*Parámetros!$B$7))-0.000000001,0),G181),I181,1),0))</f>
        <v/>
      </c>
      <c r="N181" s="5">
        <f>IF(A181="","",IF(G181&lt;=0,IF(D181&gt;0,"Sin movimiento","Sin datos"),IF(D181&lt;J181*IF(H181="",Parámetros!$B$5,H181),"Rotura probable",IF(D181&lt;=L181,"Pedir ya",IF(AND(D181&gt;L181+M181,D181/J181&gt;Parámetros!$B$8),"Sobrestock","Correcto")))))</f>
        <v/>
      </c>
      <c r="O181" s="5">
        <f>IF(A181="","",IF(OR(N181="Rotura probable",N181="Pedir ya"),MAX(M181,ROUNDUP(L181-D181,0)),0))</f>
        <v/>
      </c>
      <c r="P181" s="6">
        <f>IF(A181="","",D181*E181)</f>
        <v/>
      </c>
      <c r="Q181" s="7">
        <f>IF(A181="","",IF(J181&gt;0,D181/J181,""))</f>
        <v/>
      </c>
      <c r="R181" s="6">
        <f>IF(A181="","",O181*E181)</f>
        <v/>
      </c>
    </row>
    <row r="182">
      <c r="A182" s="2" t="n"/>
      <c r="B182" s="2" t="n"/>
      <c r="C182" s="2" t="n"/>
      <c r="D182" s="2" t="n"/>
      <c r="E182" s="3" t="n"/>
      <c r="F182" s="3" t="n"/>
      <c r="G182" s="2" t="n"/>
      <c r="H182" s="2" t="n"/>
      <c r="I182" s="2" t="n"/>
      <c r="J182" s="4">
        <f>IF(A182="","",G182*12/365)</f>
        <v/>
      </c>
      <c r="K182" s="5">
        <f>IF(A182="","",MAX(0,ROUNDUP(Parámetros!$B$11*G182*Parámetros!$B$4*SQRT(IF(H182="",Parámetros!$B$5,H182)/(365/12))-0.000000001,0)))</f>
        <v/>
      </c>
      <c r="L182" s="5">
        <f>IF(A182="","",IF(G182&gt;0,ROUNDUP(J182*IF(H182="",Parámetros!$B$5,H182)+Parámetros!$B$11*G182*Parámetros!$B$4*SQRT(IF(H182="",Parámetros!$B$5,H182)/(365/12))-0.000000001,0),0))</f>
        <v/>
      </c>
      <c r="M182" s="5">
        <f>IF(A182="","",IF(G182&gt;0,MAX(IF(AND(E182&gt;0,Parámetros!$B$7&gt;0,Parámetros!$B$6&gt;0),ROUNDUP(SQRT(2*G182*12*Parámetros!$B$6/(E182*Parámetros!$B$7))-0.000000001,0),G182),I182,1),0))</f>
        <v/>
      </c>
      <c r="N182" s="5">
        <f>IF(A182="","",IF(G182&lt;=0,IF(D182&gt;0,"Sin movimiento","Sin datos"),IF(D182&lt;J182*IF(H182="",Parámetros!$B$5,H182),"Rotura probable",IF(D182&lt;=L182,"Pedir ya",IF(AND(D182&gt;L182+M182,D182/J182&gt;Parámetros!$B$8),"Sobrestock","Correcto")))))</f>
        <v/>
      </c>
      <c r="O182" s="5">
        <f>IF(A182="","",IF(OR(N182="Rotura probable",N182="Pedir ya"),MAX(M182,ROUNDUP(L182-D182,0)),0))</f>
        <v/>
      </c>
      <c r="P182" s="6">
        <f>IF(A182="","",D182*E182)</f>
        <v/>
      </c>
      <c r="Q182" s="7">
        <f>IF(A182="","",IF(J182&gt;0,D182/J182,""))</f>
        <v/>
      </c>
      <c r="R182" s="6">
        <f>IF(A182="","",O182*E182)</f>
        <v/>
      </c>
    </row>
    <row r="183">
      <c r="A183" s="2" t="n"/>
      <c r="B183" s="2" t="n"/>
      <c r="C183" s="2" t="n"/>
      <c r="D183" s="2" t="n"/>
      <c r="E183" s="3" t="n"/>
      <c r="F183" s="3" t="n"/>
      <c r="G183" s="2" t="n"/>
      <c r="H183" s="2" t="n"/>
      <c r="I183" s="2" t="n"/>
      <c r="J183" s="4">
        <f>IF(A183="","",G183*12/365)</f>
        <v/>
      </c>
      <c r="K183" s="5">
        <f>IF(A183="","",MAX(0,ROUNDUP(Parámetros!$B$11*G183*Parámetros!$B$4*SQRT(IF(H183="",Parámetros!$B$5,H183)/(365/12))-0.000000001,0)))</f>
        <v/>
      </c>
      <c r="L183" s="5">
        <f>IF(A183="","",IF(G183&gt;0,ROUNDUP(J183*IF(H183="",Parámetros!$B$5,H183)+Parámetros!$B$11*G183*Parámetros!$B$4*SQRT(IF(H183="",Parámetros!$B$5,H183)/(365/12))-0.000000001,0),0))</f>
        <v/>
      </c>
      <c r="M183" s="5">
        <f>IF(A183="","",IF(G183&gt;0,MAX(IF(AND(E183&gt;0,Parámetros!$B$7&gt;0,Parámetros!$B$6&gt;0),ROUNDUP(SQRT(2*G183*12*Parámetros!$B$6/(E183*Parámetros!$B$7))-0.000000001,0),G183),I183,1),0))</f>
        <v/>
      </c>
      <c r="N183" s="5">
        <f>IF(A183="","",IF(G183&lt;=0,IF(D183&gt;0,"Sin movimiento","Sin datos"),IF(D183&lt;J183*IF(H183="",Parámetros!$B$5,H183),"Rotura probable",IF(D183&lt;=L183,"Pedir ya",IF(AND(D183&gt;L183+M183,D183/J183&gt;Parámetros!$B$8),"Sobrestock","Correcto")))))</f>
        <v/>
      </c>
      <c r="O183" s="5">
        <f>IF(A183="","",IF(OR(N183="Rotura probable",N183="Pedir ya"),MAX(M183,ROUNDUP(L183-D183,0)),0))</f>
        <v/>
      </c>
      <c r="P183" s="6">
        <f>IF(A183="","",D183*E183)</f>
        <v/>
      </c>
      <c r="Q183" s="7">
        <f>IF(A183="","",IF(J183&gt;0,D183/J183,""))</f>
        <v/>
      </c>
      <c r="R183" s="6">
        <f>IF(A183="","",O183*E183)</f>
        <v/>
      </c>
    </row>
    <row r="184">
      <c r="A184" s="2" t="n"/>
      <c r="B184" s="2" t="n"/>
      <c r="C184" s="2" t="n"/>
      <c r="D184" s="2" t="n"/>
      <c r="E184" s="3" t="n"/>
      <c r="F184" s="3" t="n"/>
      <c r="G184" s="2" t="n"/>
      <c r="H184" s="2" t="n"/>
      <c r="I184" s="2" t="n"/>
      <c r="J184" s="4">
        <f>IF(A184="","",G184*12/365)</f>
        <v/>
      </c>
      <c r="K184" s="5">
        <f>IF(A184="","",MAX(0,ROUNDUP(Parámetros!$B$11*G184*Parámetros!$B$4*SQRT(IF(H184="",Parámetros!$B$5,H184)/(365/12))-0.000000001,0)))</f>
        <v/>
      </c>
      <c r="L184" s="5">
        <f>IF(A184="","",IF(G184&gt;0,ROUNDUP(J184*IF(H184="",Parámetros!$B$5,H184)+Parámetros!$B$11*G184*Parámetros!$B$4*SQRT(IF(H184="",Parámetros!$B$5,H184)/(365/12))-0.000000001,0),0))</f>
        <v/>
      </c>
      <c r="M184" s="5">
        <f>IF(A184="","",IF(G184&gt;0,MAX(IF(AND(E184&gt;0,Parámetros!$B$7&gt;0,Parámetros!$B$6&gt;0),ROUNDUP(SQRT(2*G184*12*Parámetros!$B$6/(E184*Parámetros!$B$7))-0.000000001,0),G184),I184,1),0))</f>
        <v/>
      </c>
      <c r="N184" s="5">
        <f>IF(A184="","",IF(G184&lt;=0,IF(D184&gt;0,"Sin movimiento","Sin datos"),IF(D184&lt;J184*IF(H184="",Parámetros!$B$5,H184),"Rotura probable",IF(D184&lt;=L184,"Pedir ya",IF(AND(D184&gt;L184+M184,D184/J184&gt;Parámetros!$B$8),"Sobrestock","Correcto")))))</f>
        <v/>
      </c>
      <c r="O184" s="5">
        <f>IF(A184="","",IF(OR(N184="Rotura probable",N184="Pedir ya"),MAX(M184,ROUNDUP(L184-D184,0)),0))</f>
        <v/>
      </c>
      <c r="P184" s="6">
        <f>IF(A184="","",D184*E184)</f>
        <v/>
      </c>
      <c r="Q184" s="7">
        <f>IF(A184="","",IF(J184&gt;0,D184/J184,""))</f>
        <v/>
      </c>
      <c r="R184" s="6">
        <f>IF(A184="","",O184*E184)</f>
        <v/>
      </c>
    </row>
    <row r="185">
      <c r="A185" s="2" t="n"/>
      <c r="B185" s="2" t="n"/>
      <c r="C185" s="2" t="n"/>
      <c r="D185" s="2" t="n"/>
      <c r="E185" s="3" t="n"/>
      <c r="F185" s="3" t="n"/>
      <c r="G185" s="2" t="n"/>
      <c r="H185" s="2" t="n"/>
      <c r="I185" s="2" t="n"/>
      <c r="J185" s="4">
        <f>IF(A185="","",G185*12/365)</f>
        <v/>
      </c>
      <c r="K185" s="5">
        <f>IF(A185="","",MAX(0,ROUNDUP(Parámetros!$B$11*G185*Parámetros!$B$4*SQRT(IF(H185="",Parámetros!$B$5,H185)/(365/12))-0.000000001,0)))</f>
        <v/>
      </c>
      <c r="L185" s="5">
        <f>IF(A185="","",IF(G185&gt;0,ROUNDUP(J185*IF(H185="",Parámetros!$B$5,H185)+Parámetros!$B$11*G185*Parámetros!$B$4*SQRT(IF(H185="",Parámetros!$B$5,H185)/(365/12))-0.000000001,0),0))</f>
        <v/>
      </c>
      <c r="M185" s="5">
        <f>IF(A185="","",IF(G185&gt;0,MAX(IF(AND(E185&gt;0,Parámetros!$B$7&gt;0,Parámetros!$B$6&gt;0),ROUNDUP(SQRT(2*G185*12*Parámetros!$B$6/(E185*Parámetros!$B$7))-0.000000001,0),G185),I185,1),0))</f>
        <v/>
      </c>
      <c r="N185" s="5">
        <f>IF(A185="","",IF(G185&lt;=0,IF(D185&gt;0,"Sin movimiento","Sin datos"),IF(D185&lt;J185*IF(H185="",Parámetros!$B$5,H185),"Rotura probable",IF(D185&lt;=L185,"Pedir ya",IF(AND(D185&gt;L185+M185,D185/J185&gt;Parámetros!$B$8),"Sobrestock","Correcto")))))</f>
        <v/>
      </c>
      <c r="O185" s="5">
        <f>IF(A185="","",IF(OR(N185="Rotura probable",N185="Pedir ya"),MAX(M185,ROUNDUP(L185-D185,0)),0))</f>
        <v/>
      </c>
      <c r="P185" s="6">
        <f>IF(A185="","",D185*E185)</f>
        <v/>
      </c>
      <c r="Q185" s="7">
        <f>IF(A185="","",IF(J185&gt;0,D185/J185,""))</f>
        <v/>
      </c>
      <c r="R185" s="6">
        <f>IF(A185="","",O185*E185)</f>
        <v/>
      </c>
    </row>
    <row r="186">
      <c r="A186" s="2" t="n"/>
      <c r="B186" s="2" t="n"/>
      <c r="C186" s="2" t="n"/>
      <c r="D186" s="2" t="n"/>
      <c r="E186" s="3" t="n"/>
      <c r="F186" s="3" t="n"/>
      <c r="G186" s="2" t="n"/>
      <c r="H186" s="2" t="n"/>
      <c r="I186" s="2" t="n"/>
      <c r="J186" s="4">
        <f>IF(A186="","",G186*12/365)</f>
        <v/>
      </c>
      <c r="K186" s="5">
        <f>IF(A186="","",MAX(0,ROUNDUP(Parámetros!$B$11*G186*Parámetros!$B$4*SQRT(IF(H186="",Parámetros!$B$5,H186)/(365/12))-0.000000001,0)))</f>
        <v/>
      </c>
      <c r="L186" s="5">
        <f>IF(A186="","",IF(G186&gt;0,ROUNDUP(J186*IF(H186="",Parámetros!$B$5,H186)+Parámetros!$B$11*G186*Parámetros!$B$4*SQRT(IF(H186="",Parámetros!$B$5,H186)/(365/12))-0.000000001,0),0))</f>
        <v/>
      </c>
      <c r="M186" s="5">
        <f>IF(A186="","",IF(G186&gt;0,MAX(IF(AND(E186&gt;0,Parámetros!$B$7&gt;0,Parámetros!$B$6&gt;0),ROUNDUP(SQRT(2*G186*12*Parámetros!$B$6/(E186*Parámetros!$B$7))-0.000000001,0),G186),I186,1),0))</f>
        <v/>
      </c>
      <c r="N186" s="5">
        <f>IF(A186="","",IF(G186&lt;=0,IF(D186&gt;0,"Sin movimiento","Sin datos"),IF(D186&lt;J186*IF(H186="",Parámetros!$B$5,H186),"Rotura probable",IF(D186&lt;=L186,"Pedir ya",IF(AND(D186&gt;L186+M186,D186/J186&gt;Parámetros!$B$8),"Sobrestock","Correcto")))))</f>
        <v/>
      </c>
      <c r="O186" s="5">
        <f>IF(A186="","",IF(OR(N186="Rotura probable",N186="Pedir ya"),MAX(M186,ROUNDUP(L186-D186,0)),0))</f>
        <v/>
      </c>
      <c r="P186" s="6">
        <f>IF(A186="","",D186*E186)</f>
        <v/>
      </c>
      <c r="Q186" s="7">
        <f>IF(A186="","",IF(J186&gt;0,D186/J186,""))</f>
        <v/>
      </c>
      <c r="R186" s="6">
        <f>IF(A186="","",O186*E186)</f>
        <v/>
      </c>
    </row>
    <row r="187">
      <c r="A187" s="2" t="n"/>
      <c r="B187" s="2" t="n"/>
      <c r="C187" s="2" t="n"/>
      <c r="D187" s="2" t="n"/>
      <c r="E187" s="3" t="n"/>
      <c r="F187" s="3" t="n"/>
      <c r="G187" s="2" t="n"/>
      <c r="H187" s="2" t="n"/>
      <c r="I187" s="2" t="n"/>
      <c r="J187" s="4">
        <f>IF(A187="","",G187*12/365)</f>
        <v/>
      </c>
      <c r="K187" s="5">
        <f>IF(A187="","",MAX(0,ROUNDUP(Parámetros!$B$11*G187*Parámetros!$B$4*SQRT(IF(H187="",Parámetros!$B$5,H187)/(365/12))-0.000000001,0)))</f>
        <v/>
      </c>
      <c r="L187" s="5">
        <f>IF(A187="","",IF(G187&gt;0,ROUNDUP(J187*IF(H187="",Parámetros!$B$5,H187)+Parámetros!$B$11*G187*Parámetros!$B$4*SQRT(IF(H187="",Parámetros!$B$5,H187)/(365/12))-0.000000001,0),0))</f>
        <v/>
      </c>
      <c r="M187" s="5">
        <f>IF(A187="","",IF(G187&gt;0,MAX(IF(AND(E187&gt;0,Parámetros!$B$7&gt;0,Parámetros!$B$6&gt;0),ROUNDUP(SQRT(2*G187*12*Parámetros!$B$6/(E187*Parámetros!$B$7))-0.000000001,0),G187),I187,1),0))</f>
        <v/>
      </c>
      <c r="N187" s="5">
        <f>IF(A187="","",IF(G187&lt;=0,IF(D187&gt;0,"Sin movimiento","Sin datos"),IF(D187&lt;J187*IF(H187="",Parámetros!$B$5,H187),"Rotura probable",IF(D187&lt;=L187,"Pedir ya",IF(AND(D187&gt;L187+M187,D187/J187&gt;Parámetros!$B$8),"Sobrestock","Correcto")))))</f>
        <v/>
      </c>
      <c r="O187" s="5">
        <f>IF(A187="","",IF(OR(N187="Rotura probable",N187="Pedir ya"),MAX(M187,ROUNDUP(L187-D187,0)),0))</f>
        <v/>
      </c>
      <c r="P187" s="6">
        <f>IF(A187="","",D187*E187)</f>
        <v/>
      </c>
      <c r="Q187" s="7">
        <f>IF(A187="","",IF(J187&gt;0,D187/J187,""))</f>
        <v/>
      </c>
      <c r="R187" s="6">
        <f>IF(A187="","",O187*E187)</f>
        <v/>
      </c>
    </row>
    <row r="188">
      <c r="A188" s="2" t="n"/>
      <c r="B188" s="2" t="n"/>
      <c r="C188" s="2" t="n"/>
      <c r="D188" s="2" t="n"/>
      <c r="E188" s="3" t="n"/>
      <c r="F188" s="3" t="n"/>
      <c r="G188" s="2" t="n"/>
      <c r="H188" s="2" t="n"/>
      <c r="I188" s="2" t="n"/>
      <c r="J188" s="4">
        <f>IF(A188="","",G188*12/365)</f>
        <v/>
      </c>
      <c r="K188" s="5">
        <f>IF(A188="","",MAX(0,ROUNDUP(Parámetros!$B$11*G188*Parámetros!$B$4*SQRT(IF(H188="",Parámetros!$B$5,H188)/(365/12))-0.000000001,0)))</f>
        <v/>
      </c>
      <c r="L188" s="5">
        <f>IF(A188="","",IF(G188&gt;0,ROUNDUP(J188*IF(H188="",Parámetros!$B$5,H188)+Parámetros!$B$11*G188*Parámetros!$B$4*SQRT(IF(H188="",Parámetros!$B$5,H188)/(365/12))-0.000000001,0),0))</f>
        <v/>
      </c>
      <c r="M188" s="5">
        <f>IF(A188="","",IF(G188&gt;0,MAX(IF(AND(E188&gt;0,Parámetros!$B$7&gt;0,Parámetros!$B$6&gt;0),ROUNDUP(SQRT(2*G188*12*Parámetros!$B$6/(E188*Parámetros!$B$7))-0.000000001,0),G188),I188,1),0))</f>
        <v/>
      </c>
      <c r="N188" s="5">
        <f>IF(A188="","",IF(G188&lt;=0,IF(D188&gt;0,"Sin movimiento","Sin datos"),IF(D188&lt;J188*IF(H188="",Parámetros!$B$5,H188),"Rotura probable",IF(D188&lt;=L188,"Pedir ya",IF(AND(D188&gt;L188+M188,D188/J188&gt;Parámetros!$B$8),"Sobrestock","Correcto")))))</f>
        <v/>
      </c>
      <c r="O188" s="5">
        <f>IF(A188="","",IF(OR(N188="Rotura probable",N188="Pedir ya"),MAX(M188,ROUNDUP(L188-D188,0)),0))</f>
        <v/>
      </c>
      <c r="P188" s="6">
        <f>IF(A188="","",D188*E188)</f>
        <v/>
      </c>
      <c r="Q188" s="7">
        <f>IF(A188="","",IF(J188&gt;0,D188/J188,""))</f>
        <v/>
      </c>
      <c r="R188" s="6">
        <f>IF(A188="","",O188*E188)</f>
        <v/>
      </c>
    </row>
    <row r="189">
      <c r="A189" s="2" t="n"/>
      <c r="B189" s="2" t="n"/>
      <c r="C189" s="2" t="n"/>
      <c r="D189" s="2" t="n"/>
      <c r="E189" s="3" t="n"/>
      <c r="F189" s="3" t="n"/>
      <c r="G189" s="2" t="n"/>
      <c r="H189" s="2" t="n"/>
      <c r="I189" s="2" t="n"/>
      <c r="J189" s="4">
        <f>IF(A189="","",G189*12/365)</f>
        <v/>
      </c>
      <c r="K189" s="5">
        <f>IF(A189="","",MAX(0,ROUNDUP(Parámetros!$B$11*G189*Parámetros!$B$4*SQRT(IF(H189="",Parámetros!$B$5,H189)/(365/12))-0.000000001,0)))</f>
        <v/>
      </c>
      <c r="L189" s="5">
        <f>IF(A189="","",IF(G189&gt;0,ROUNDUP(J189*IF(H189="",Parámetros!$B$5,H189)+Parámetros!$B$11*G189*Parámetros!$B$4*SQRT(IF(H189="",Parámetros!$B$5,H189)/(365/12))-0.000000001,0),0))</f>
        <v/>
      </c>
      <c r="M189" s="5">
        <f>IF(A189="","",IF(G189&gt;0,MAX(IF(AND(E189&gt;0,Parámetros!$B$7&gt;0,Parámetros!$B$6&gt;0),ROUNDUP(SQRT(2*G189*12*Parámetros!$B$6/(E189*Parámetros!$B$7))-0.000000001,0),G189),I189,1),0))</f>
        <v/>
      </c>
      <c r="N189" s="5">
        <f>IF(A189="","",IF(G189&lt;=0,IF(D189&gt;0,"Sin movimiento","Sin datos"),IF(D189&lt;J189*IF(H189="",Parámetros!$B$5,H189),"Rotura probable",IF(D189&lt;=L189,"Pedir ya",IF(AND(D189&gt;L189+M189,D189/J189&gt;Parámetros!$B$8),"Sobrestock","Correcto")))))</f>
        <v/>
      </c>
      <c r="O189" s="5">
        <f>IF(A189="","",IF(OR(N189="Rotura probable",N189="Pedir ya"),MAX(M189,ROUNDUP(L189-D189,0)),0))</f>
        <v/>
      </c>
      <c r="P189" s="6">
        <f>IF(A189="","",D189*E189)</f>
        <v/>
      </c>
      <c r="Q189" s="7">
        <f>IF(A189="","",IF(J189&gt;0,D189/J189,""))</f>
        <v/>
      </c>
      <c r="R189" s="6">
        <f>IF(A189="","",O189*E189)</f>
        <v/>
      </c>
    </row>
    <row r="190">
      <c r="A190" s="2" t="n"/>
      <c r="B190" s="2" t="n"/>
      <c r="C190" s="2" t="n"/>
      <c r="D190" s="2" t="n"/>
      <c r="E190" s="3" t="n"/>
      <c r="F190" s="3" t="n"/>
      <c r="G190" s="2" t="n"/>
      <c r="H190" s="2" t="n"/>
      <c r="I190" s="2" t="n"/>
      <c r="J190" s="4">
        <f>IF(A190="","",G190*12/365)</f>
        <v/>
      </c>
      <c r="K190" s="5">
        <f>IF(A190="","",MAX(0,ROUNDUP(Parámetros!$B$11*G190*Parámetros!$B$4*SQRT(IF(H190="",Parámetros!$B$5,H190)/(365/12))-0.000000001,0)))</f>
        <v/>
      </c>
      <c r="L190" s="5">
        <f>IF(A190="","",IF(G190&gt;0,ROUNDUP(J190*IF(H190="",Parámetros!$B$5,H190)+Parámetros!$B$11*G190*Parámetros!$B$4*SQRT(IF(H190="",Parámetros!$B$5,H190)/(365/12))-0.000000001,0),0))</f>
        <v/>
      </c>
      <c r="M190" s="5">
        <f>IF(A190="","",IF(G190&gt;0,MAX(IF(AND(E190&gt;0,Parámetros!$B$7&gt;0,Parámetros!$B$6&gt;0),ROUNDUP(SQRT(2*G190*12*Parámetros!$B$6/(E190*Parámetros!$B$7))-0.000000001,0),G190),I190,1),0))</f>
        <v/>
      </c>
      <c r="N190" s="5">
        <f>IF(A190="","",IF(G190&lt;=0,IF(D190&gt;0,"Sin movimiento","Sin datos"),IF(D190&lt;J190*IF(H190="",Parámetros!$B$5,H190),"Rotura probable",IF(D190&lt;=L190,"Pedir ya",IF(AND(D190&gt;L190+M190,D190/J190&gt;Parámetros!$B$8),"Sobrestock","Correcto")))))</f>
        <v/>
      </c>
      <c r="O190" s="5">
        <f>IF(A190="","",IF(OR(N190="Rotura probable",N190="Pedir ya"),MAX(M190,ROUNDUP(L190-D190,0)),0))</f>
        <v/>
      </c>
      <c r="P190" s="6">
        <f>IF(A190="","",D190*E190)</f>
        <v/>
      </c>
      <c r="Q190" s="7">
        <f>IF(A190="","",IF(J190&gt;0,D190/J190,""))</f>
        <v/>
      </c>
      <c r="R190" s="6">
        <f>IF(A190="","",O190*E190)</f>
        <v/>
      </c>
    </row>
    <row r="191">
      <c r="A191" s="2" t="n"/>
      <c r="B191" s="2" t="n"/>
      <c r="C191" s="2" t="n"/>
      <c r="D191" s="2" t="n"/>
      <c r="E191" s="3" t="n"/>
      <c r="F191" s="3" t="n"/>
      <c r="G191" s="2" t="n"/>
      <c r="H191" s="2" t="n"/>
      <c r="I191" s="2" t="n"/>
      <c r="J191" s="4">
        <f>IF(A191="","",G191*12/365)</f>
        <v/>
      </c>
      <c r="K191" s="5">
        <f>IF(A191="","",MAX(0,ROUNDUP(Parámetros!$B$11*G191*Parámetros!$B$4*SQRT(IF(H191="",Parámetros!$B$5,H191)/(365/12))-0.000000001,0)))</f>
        <v/>
      </c>
      <c r="L191" s="5">
        <f>IF(A191="","",IF(G191&gt;0,ROUNDUP(J191*IF(H191="",Parámetros!$B$5,H191)+Parámetros!$B$11*G191*Parámetros!$B$4*SQRT(IF(H191="",Parámetros!$B$5,H191)/(365/12))-0.000000001,0),0))</f>
        <v/>
      </c>
      <c r="M191" s="5">
        <f>IF(A191="","",IF(G191&gt;0,MAX(IF(AND(E191&gt;0,Parámetros!$B$7&gt;0,Parámetros!$B$6&gt;0),ROUNDUP(SQRT(2*G191*12*Parámetros!$B$6/(E191*Parámetros!$B$7))-0.000000001,0),G191),I191,1),0))</f>
        <v/>
      </c>
      <c r="N191" s="5">
        <f>IF(A191="","",IF(G191&lt;=0,IF(D191&gt;0,"Sin movimiento","Sin datos"),IF(D191&lt;J191*IF(H191="",Parámetros!$B$5,H191),"Rotura probable",IF(D191&lt;=L191,"Pedir ya",IF(AND(D191&gt;L191+M191,D191/J191&gt;Parámetros!$B$8),"Sobrestock","Correcto")))))</f>
        <v/>
      </c>
      <c r="O191" s="5">
        <f>IF(A191="","",IF(OR(N191="Rotura probable",N191="Pedir ya"),MAX(M191,ROUNDUP(L191-D191,0)),0))</f>
        <v/>
      </c>
      <c r="P191" s="6">
        <f>IF(A191="","",D191*E191)</f>
        <v/>
      </c>
      <c r="Q191" s="7">
        <f>IF(A191="","",IF(J191&gt;0,D191/J191,""))</f>
        <v/>
      </c>
      <c r="R191" s="6">
        <f>IF(A191="","",O191*E191)</f>
        <v/>
      </c>
    </row>
    <row r="192">
      <c r="A192" s="2" t="n"/>
      <c r="B192" s="2" t="n"/>
      <c r="C192" s="2" t="n"/>
      <c r="D192" s="2" t="n"/>
      <c r="E192" s="3" t="n"/>
      <c r="F192" s="3" t="n"/>
      <c r="G192" s="2" t="n"/>
      <c r="H192" s="2" t="n"/>
      <c r="I192" s="2" t="n"/>
      <c r="J192" s="4">
        <f>IF(A192="","",G192*12/365)</f>
        <v/>
      </c>
      <c r="K192" s="5">
        <f>IF(A192="","",MAX(0,ROUNDUP(Parámetros!$B$11*G192*Parámetros!$B$4*SQRT(IF(H192="",Parámetros!$B$5,H192)/(365/12))-0.000000001,0)))</f>
        <v/>
      </c>
      <c r="L192" s="5">
        <f>IF(A192="","",IF(G192&gt;0,ROUNDUP(J192*IF(H192="",Parámetros!$B$5,H192)+Parámetros!$B$11*G192*Parámetros!$B$4*SQRT(IF(H192="",Parámetros!$B$5,H192)/(365/12))-0.000000001,0),0))</f>
        <v/>
      </c>
      <c r="M192" s="5">
        <f>IF(A192="","",IF(G192&gt;0,MAX(IF(AND(E192&gt;0,Parámetros!$B$7&gt;0,Parámetros!$B$6&gt;0),ROUNDUP(SQRT(2*G192*12*Parámetros!$B$6/(E192*Parámetros!$B$7))-0.000000001,0),G192),I192,1),0))</f>
        <v/>
      </c>
      <c r="N192" s="5">
        <f>IF(A192="","",IF(G192&lt;=0,IF(D192&gt;0,"Sin movimiento","Sin datos"),IF(D192&lt;J192*IF(H192="",Parámetros!$B$5,H192),"Rotura probable",IF(D192&lt;=L192,"Pedir ya",IF(AND(D192&gt;L192+M192,D192/J192&gt;Parámetros!$B$8),"Sobrestock","Correcto")))))</f>
        <v/>
      </c>
      <c r="O192" s="5">
        <f>IF(A192="","",IF(OR(N192="Rotura probable",N192="Pedir ya"),MAX(M192,ROUNDUP(L192-D192,0)),0))</f>
        <v/>
      </c>
      <c r="P192" s="6">
        <f>IF(A192="","",D192*E192)</f>
        <v/>
      </c>
      <c r="Q192" s="7">
        <f>IF(A192="","",IF(J192&gt;0,D192/J192,""))</f>
        <v/>
      </c>
      <c r="R192" s="6">
        <f>IF(A192="","",O192*E192)</f>
        <v/>
      </c>
    </row>
    <row r="193">
      <c r="A193" s="2" t="n"/>
      <c r="B193" s="2" t="n"/>
      <c r="C193" s="2" t="n"/>
      <c r="D193" s="2" t="n"/>
      <c r="E193" s="3" t="n"/>
      <c r="F193" s="3" t="n"/>
      <c r="G193" s="2" t="n"/>
      <c r="H193" s="2" t="n"/>
      <c r="I193" s="2" t="n"/>
      <c r="J193" s="4">
        <f>IF(A193="","",G193*12/365)</f>
        <v/>
      </c>
      <c r="K193" s="5">
        <f>IF(A193="","",MAX(0,ROUNDUP(Parámetros!$B$11*G193*Parámetros!$B$4*SQRT(IF(H193="",Parámetros!$B$5,H193)/(365/12))-0.000000001,0)))</f>
        <v/>
      </c>
      <c r="L193" s="5">
        <f>IF(A193="","",IF(G193&gt;0,ROUNDUP(J193*IF(H193="",Parámetros!$B$5,H193)+Parámetros!$B$11*G193*Parámetros!$B$4*SQRT(IF(H193="",Parámetros!$B$5,H193)/(365/12))-0.000000001,0),0))</f>
        <v/>
      </c>
      <c r="M193" s="5">
        <f>IF(A193="","",IF(G193&gt;0,MAX(IF(AND(E193&gt;0,Parámetros!$B$7&gt;0,Parámetros!$B$6&gt;0),ROUNDUP(SQRT(2*G193*12*Parámetros!$B$6/(E193*Parámetros!$B$7))-0.000000001,0),G193),I193,1),0))</f>
        <v/>
      </c>
      <c r="N193" s="5">
        <f>IF(A193="","",IF(G193&lt;=0,IF(D193&gt;0,"Sin movimiento","Sin datos"),IF(D193&lt;J193*IF(H193="",Parámetros!$B$5,H193),"Rotura probable",IF(D193&lt;=L193,"Pedir ya",IF(AND(D193&gt;L193+M193,D193/J193&gt;Parámetros!$B$8),"Sobrestock","Correcto")))))</f>
        <v/>
      </c>
      <c r="O193" s="5">
        <f>IF(A193="","",IF(OR(N193="Rotura probable",N193="Pedir ya"),MAX(M193,ROUNDUP(L193-D193,0)),0))</f>
        <v/>
      </c>
      <c r="P193" s="6">
        <f>IF(A193="","",D193*E193)</f>
        <v/>
      </c>
      <c r="Q193" s="7">
        <f>IF(A193="","",IF(J193&gt;0,D193/J193,""))</f>
        <v/>
      </c>
      <c r="R193" s="6">
        <f>IF(A193="","",O193*E193)</f>
        <v/>
      </c>
    </row>
    <row r="194">
      <c r="A194" s="2" t="n"/>
      <c r="B194" s="2" t="n"/>
      <c r="C194" s="2" t="n"/>
      <c r="D194" s="2" t="n"/>
      <c r="E194" s="3" t="n"/>
      <c r="F194" s="3" t="n"/>
      <c r="G194" s="2" t="n"/>
      <c r="H194" s="2" t="n"/>
      <c r="I194" s="2" t="n"/>
      <c r="J194" s="4">
        <f>IF(A194="","",G194*12/365)</f>
        <v/>
      </c>
      <c r="K194" s="5">
        <f>IF(A194="","",MAX(0,ROUNDUP(Parámetros!$B$11*G194*Parámetros!$B$4*SQRT(IF(H194="",Parámetros!$B$5,H194)/(365/12))-0.000000001,0)))</f>
        <v/>
      </c>
      <c r="L194" s="5">
        <f>IF(A194="","",IF(G194&gt;0,ROUNDUP(J194*IF(H194="",Parámetros!$B$5,H194)+Parámetros!$B$11*G194*Parámetros!$B$4*SQRT(IF(H194="",Parámetros!$B$5,H194)/(365/12))-0.000000001,0),0))</f>
        <v/>
      </c>
      <c r="M194" s="5">
        <f>IF(A194="","",IF(G194&gt;0,MAX(IF(AND(E194&gt;0,Parámetros!$B$7&gt;0,Parámetros!$B$6&gt;0),ROUNDUP(SQRT(2*G194*12*Parámetros!$B$6/(E194*Parámetros!$B$7))-0.000000001,0),G194),I194,1),0))</f>
        <v/>
      </c>
      <c r="N194" s="5">
        <f>IF(A194="","",IF(G194&lt;=0,IF(D194&gt;0,"Sin movimiento","Sin datos"),IF(D194&lt;J194*IF(H194="",Parámetros!$B$5,H194),"Rotura probable",IF(D194&lt;=L194,"Pedir ya",IF(AND(D194&gt;L194+M194,D194/J194&gt;Parámetros!$B$8),"Sobrestock","Correcto")))))</f>
        <v/>
      </c>
      <c r="O194" s="5">
        <f>IF(A194="","",IF(OR(N194="Rotura probable",N194="Pedir ya"),MAX(M194,ROUNDUP(L194-D194,0)),0))</f>
        <v/>
      </c>
      <c r="P194" s="6">
        <f>IF(A194="","",D194*E194)</f>
        <v/>
      </c>
      <c r="Q194" s="7">
        <f>IF(A194="","",IF(J194&gt;0,D194/J194,""))</f>
        <v/>
      </c>
      <c r="R194" s="6">
        <f>IF(A194="","",O194*E194)</f>
        <v/>
      </c>
    </row>
    <row r="195">
      <c r="A195" s="2" t="n"/>
      <c r="B195" s="2" t="n"/>
      <c r="C195" s="2" t="n"/>
      <c r="D195" s="2" t="n"/>
      <c r="E195" s="3" t="n"/>
      <c r="F195" s="3" t="n"/>
      <c r="G195" s="2" t="n"/>
      <c r="H195" s="2" t="n"/>
      <c r="I195" s="2" t="n"/>
      <c r="J195" s="4">
        <f>IF(A195="","",G195*12/365)</f>
        <v/>
      </c>
      <c r="K195" s="5">
        <f>IF(A195="","",MAX(0,ROUNDUP(Parámetros!$B$11*G195*Parámetros!$B$4*SQRT(IF(H195="",Parámetros!$B$5,H195)/(365/12))-0.000000001,0)))</f>
        <v/>
      </c>
      <c r="L195" s="5">
        <f>IF(A195="","",IF(G195&gt;0,ROUNDUP(J195*IF(H195="",Parámetros!$B$5,H195)+Parámetros!$B$11*G195*Parámetros!$B$4*SQRT(IF(H195="",Parámetros!$B$5,H195)/(365/12))-0.000000001,0),0))</f>
        <v/>
      </c>
      <c r="M195" s="5">
        <f>IF(A195="","",IF(G195&gt;0,MAX(IF(AND(E195&gt;0,Parámetros!$B$7&gt;0,Parámetros!$B$6&gt;0),ROUNDUP(SQRT(2*G195*12*Parámetros!$B$6/(E195*Parámetros!$B$7))-0.000000001,0),G195),I195,1),0))</f>
        <v/>
      </c>
      <c r="N195" s="5">
        <f>IF(A195="","",IF(G195&lt;=0,IF(D195&gt;0,"Sin movimiento","Sin datos"),IF(D195&lt;J195*IF(H195="",Parámetros!$B$5,H195),"Rotura probable",IF(D195&lt;=L195,"Pedir ya",IF(AND(D195&gt;L195+M195,D195/J195&gt;Parámetros!$B$8),"Sobrestock","Correcto")))))</f>
        <v/>
      </c>
      <c r="O195" s="5">
        <f>IF(A195="","",IF(OR(N195="Rotura probable",N195="Pedir ya"),MAX(M195,ROUNDUP(L195-D195,0)),0))</f>
        <v/>
      </c>
      <c r="P195" s="6">
        <f>IF(A195="","",D195*E195)</f>
        <v/>
      </c>
      <c r="Q195" s="7">
        <f>IF(A195="","",IF(J195&gt;0,D195/J195,""))</f>
        <v/>
      </c>
      <c r="R195" s="6">
        <f>IF(A195="","",O195*E195)</f>
        <v/>
      </c>
    </row>
    <row r="196">
      <c r="A196" s="2" t="n"/>
      <c r="B196" s="2" t="n"/>
      <c r="C196" s="2" t="n"/>
      <c r="D196" s="2" t="n"/>
      <c r="E196" s="3" t="n"/>
      <c r="F196" s="3" t="n"/>
      <c r="G196" s="2" t="n"/>
      <c r="H196" s="2" t="n"/>
      <c r="I196" s="2" t="n"/>
      <c r="J196" s="4">
        <f>IF(A196="","",G196*12/365)</f>
        <v/>
      </c>
      <c r="K196" s="5">
        <f>IF(A196="","",MAX(0,ROUNDUP(Parámetros!$B$11*G196*Parámetros!$B$4*SQRT(IF(H196="",Parámetros!$B$5,H196)/(365/12))-0.000000001,0)))</f>
        <v/>
      </c>
      <c r="L196" s="5">
        <f>IF(A196="","",IF(G196&gt;0,ROUNDUP(J196*IF(H196="",Parámetros!$B$5,H196)+Parámetros!$B$11*G196*Parámetros!$B$4*SQRT(IF(H196="",Parámetros!$B$5,H196)/(365/12))-0.000000001,0),0))</f>
        <v/>
      </c>
      <c r="M196" s="5">
        <f>IF(A196="","",IF(G196&gt;0,MAX(IF(AND(E196&gt;0,Parámetros!$B$7&gt;0,Parámetros!$B$6&gt;0),ROUNDUP(SQRT(2*G196*12*Parámetros!$B$6/(E196*Parámetros!$B$7))-0.000000001,0),G196),I196,1),0))</f>
        <v/>
      </c>
      <c r="N196" s="5">
        <f>IF(A196="","",IF(G196&lt;=0,IF(D196&gt;0,"Sin movimiento","Sin datos"),IF(D196&lt;J196*IF(H196="",Parámetros!$B$5,H196),"Rotura probable",IF(D196&lt;=L196,"Pedir ya",IF(AND(D196&gt;L196+M196,D196/J196&gt;Parámetros!$B$8),"Sobrestock","Correcto")))))</f>
        <v/>
      </c>
      <c r="O196" s="5">
        <f>IF(A196="","",IF(OR(N196="Rotura probable",N196="Pedir ya"),MAX(M196,ROUNDUP(L196-D196,0)),0))</f>
        <v/>
      </c>
      <c r="P196" s="6">
        <f>IF(A196="","",D196*E196)</f>
        <v/>
      </c>
      <c r="Q196" s="7">
        <f>IF(A196="","",IF(J196&gt;0,D196/J196,""))</f>
        <v/>
      </c>
      <c r="R196" s="6">
        <f>IF(A196="","",O196*E196)</f>
        <v/>
      </c>
    </row>
    <row r="197">
      <c r="A197" s="2" t="n"/>
      <c r="B197" s="2" t="n"/>
      <c r="C197" s="2" t="n"/>
      <c r="D197" s="2" t="n"/>
      <c r="E197" s="3" t="n"/>
      <c r="F197" s="3" t="n"/>
      <c r="G197" s="2" t="n"/>
      <c r="H197" s="2" t="n"/>
      <c r="I197" s="2" t="n"/>
      <c r="J197" s="4">
        <f>IF(A197="","",G197*12/365)</f>
        <v/>
      </c>
      <c r="K197" s="5">
        <f>IF(A197="","",MAX(0,ROUNDUP(Parámetros!$B$11*G197*Parámetros!$B$4*SQRT(IF(H197="",Parámetros!$B$5,H197)/(365/12))-0.000000001,0)))</f>
        <v/>
      </c>
      <c r="L197" s="5">
        <f>IF(A197="","",IF(G197&gt;0,ROUNDUP(J197*IF(H197="",Parámetros!$B$5,H197)+Parámetros!$B$11*G197*Parámetros!$B$4*SQRT(IF(H197="",Parámetros!$B$5,H197)/(365/12))-0.000000001,0),0))</f>
        <v/>
      </c>
      <c r="M197" s="5">
        <f>IF(A197="","",IF(G197&gt;0,MAX(IF(AND(E197&gt;0,Parámetros!$B$7&gt;0,Parámetros!$B$6&gt;0),ROUNDUP(SQRT(2*G197*12*Parámetros!$B$6/(E197*Parámetros!$B$7))-0.000000001,0),G197),I197,1),0))</f>
        <v/>
      </c>
      <c r="N197" s="5">
        <f>IF(A197="","",IF(G197&lt;=0,IF(D197&gt;0,"Sin movimiento","Sin datos"),IF(D197&lt;J197*IF(H197="",Parámetros!$B$5,H197),"Rotura probable",IF(D197&lt;=L197,"Pedir ya",IF(AND(D197&gt;L197+M197,D197/J197&gt;Parámetros!$B$8),"Sobrestock","Correcto")))))</f>
        <v/>
      </c>
      <c r="O197" s="5">
        <f>IF(A197="","",IF(OR(N197="Rotura probable",N197="Pedir ya"),MAX(M197,ROUNDUP(L197-D197,0)),0))</f>
        <v/>
      </c>
      <c r="P197" s="6">
        <f>IF(A197="","",D197*E197)</f>
        <v/>
      </c>
      <c r="Q197" s="7">
        <f>IF(A197="","",IF(J197&gt;0,D197/J197,""))</f>
        <v/>
      </c>
      <c r="R197" s="6">
        <f>IF(A197="","",O197*E197)</f>
        <v/>
      </c>
    </row>
    <row r="198">
      <c r="A198" s="2" t="n"/>
      <c r="B198" s="2" t="n"/>
      <c r="C198" s="2" t="n"/>
      <c r="D198" s="2" t="n"/>
      <c r="E198" s="3" t="n"/>
      <c r="F198" s="3" t="n"/>
      <c r="G198" s="2" t="n"/>
      <c r="H198" s="2" t="n"/>
      <c r="I198" s="2" t="n"/>
      <c r="J198" s="4">
        <f>IF(A198="","",G198*12/365)</f>
        <v/>
      </c>
      <c r="K198" s="5">
        <f>IF(A198="","",MAX(0,ROUNDUP(Parámetros!$B$11*G198*Parámetros!$B$4*SQRT(IF(H198="",Parámetros!$B$5,H198)/(365/12))-0.000000001,0)))</f>
        <v/>
      </c>
      <c r="L198" s="5">
        <f>IF(A198="","",IF(G198&gt;0,ROUNDUP(J198*IF(H198="",Parámetros!$B$5,H198)+Parámetros!$B$11*G198*Parámetros!$B$4*SQRT(IF(H198="",Parámetros!$B$5,H198)/(365/12))-0.000000001,0),0))</f>
        <v/>
      </c>
      <c r="M198" s="5">
        <f>IF(A198="","",IF(G198&gt;0,MAX(IF(AND(E198&gt;0,Parámetros!$B$7&gt;0,Parámetros!$B$6&gt;0),ROUNDUP(SQRT(2*G198*12*Parámetros!$B$6/(E198*Parámetros!$B$7))-0.000000001,0),G198),I198,1),0))</f>
        <v/>
      </c>
      <c r="N198" s="5">
        <f>IF(A198="","",IF(G198&lt;=0,IF(D198&gt;0,"Sin movimiento","Sin datos"),IF(D198&lt;J198*IF(H198="",Parámetros!$B$5,H198),"Rotura probable",IF(D198&lt;=L198,"Pedir ya",IF(AND(D198&gt;L198+M198,D198/J198&gt;Parámetros!$B$8),"Sobrestock","Correcto")))))</f>
        <v/>
      </c>
      <c r="O198" s="5">
        <f>IF(A198="","",IF(OR(N198="Rotura probable",N198="Pedir ya"),MAX(M198,ROUNDUP(L198-D198,0)),0))</f>
        <v/>
      </c>
      <c r="P198" s="6">
        <f>IF(A198="","",D198*E198)</f>
        <v/>
      </c>
      <c r="Q198" s="7">
        <f>IF(A198="","",IF(J198&gt;0,D198/J198,""))</f>
        <v/>
      </c>
      <c r="R198" s="6">
        <f>IF(A198="","",O198*E198)</f>
        <v/>
      </c>
    </row>
    <row r="199">
      <c r="A199" s="2" t="n"/>
      <c r="B199" s="2" t="n"/>
      <c r="C199" s="2" t="n"/>
      <c r="D199" s="2" t="n"/>
      <c r="E199" s="3" t="n"/>
      <c r="F199" s="3" t="n"/>
      <c r="G199" s="2" t="n"/>
      <c r="H199" s="2" t="n"/>
      <c r="I199" s="2" t="n"/>
      <c r="J199" s="4">
        <f>IF(A199="","",G199*12/365)</f>
        <v/>
      </c>
      <c r="K199" s="5">
        <f>IF(A199="","",MAX(0,ROUNDUP(Parámetros!$B$11*G199*Parámetros!$B$4*SQRT(IF(H199="",Parámetros!$B$5,H199)/(365/12))-0.000000001,0)))</f>
        <v/>
      </c>
      <c r="L199" s="5">
        <f>IF(A199="","",IF(G199&gt;0,ROUNDUP(J199*IF(H199="",Parámetros!$B$5,H199)+Parámetros!$B$11*G199*Parámetros!$B$4*SQRT(IF(H199="",Parámetros!$B$5,H199)/(365/12))-0.000000001,0),0))</f>
        <v/>
      </c>
      <c r="M199" s="5">
        <f>IF(A199="","",IF(G199&gt;0,MAX(IF(AND(E199&gt;0,Parámetros!$B$7&gt;0,Parámetros!$B$6&gt;0),ROUNDUP(SQRT(2*G199*12*Parámetros!$B$6/(E199*Parámetros!$B$7))-0.000000001,0),G199),I199,1),0))</f>
        <v/>
      </c>
      <c r="N199" s="5">
        <f>IF(A199="","",IF(G199&lt;=0,IF(D199&gt;0,"Sin movimiento","Sin datos"),IF(D199&lt;J199*IF(H199="",Parámetros!$B$5,H199),"Rotura probable",IF(D199&lt;=L199,"Pedir ya",IF(AND(D199&gt;L199+M199,D199/J199&gt;Parámetros!$B$8),"Sobrestock","Correcto")))))</f>
        <v/>
      </c>
      <c r="O199" s="5">
        <f>IF(A199="","",IF(OR(N199="Rotura probable",N199="Pedir ya"),MAX(M199,ROUNDUP(L199-D199,0)),0))</f>
        <v/>
      </c>
      <c r="P199" s="6">
        <f>IF(A199="","",D199*E199)</f>
        <v/>
      </c>
      <c r="Q199" s="7">
        <f>IF(A199="","",IF(J199&gt;0,D199/J199,""))</f>
        <v/>
      </c>
      <c r="R199" s="6">
        <f>IF(A199="","",O199*E199)</f>
        <v/>
      </c>
    </row>
    <row r="200">
      <c r="A200" s="2" t="n"/>
      <c r="B200" s="2" t="n"/>
      <c r="C200" s="2" t="n"/>
      <c r="D200" s="2" t="n"/>
      <c r="E200" s="3" t="n"/>
      <c r="F200" s="3" t="n"/>
      <c r="G200" s="2" t="n"/>
      <c r="H200" s="2" t="n"/>
      <c r="I200" s="2" t="n"/>
      <c r="J200" s="4">
        <f>IF(A200="","",G200*12/365)</f>
        <v/>
      </c>
      <c r="K200" s="5">
        <f>IF(A200="","",MAX(0,ROUNDUP(Parámetros!$B$11*G200*Parámetros!$B$4*SQRT(IF(H200="",Parámetros!$B$5,H200)/(365/12))-0.000000001,0)))</f>
        <v/>
      </c>
      <c r="L200" s="5">
        <f>IF(A200="","",IF(G200&gt;0,ROUNDUP(J200*IF(H200="",Parámetros!$B$5,H200)+Parámetros!$B$11*G200*Parámetros!$B$4*SQRT(IF(H200="",Parámetros!$B$5,H200)/(365/12))-0.000000001,0),0))</f>
        <v/>
      </c>
      <c r="M200" s="5">
        <f>IF(A200="","",IF(G200&gt;0,MAX(IF(AND(E200&gt;0,Parámetros!$B$7&gt;0,Parámetros!$B$6&gt;0),ROUNDUP(SQRT(2*G200*12*Parámetros!$B$6/(E200*Parámetros!$B$7))-0.000000001,0),G200),I200,1),0))</f>
        <v/>
      </c>
      <c r="N200" s="5">
        <f>IF(A200="","",IF(G200&lt;=0,IF(D200&gt;0,"Sin movimiento","Sin datos"),IF(D200&lt;J200*IF(H200="",Parámetros!$B$5,H200),"Rotura probable",IF(D200&lt;=L200,"Pedir ya",IF(AND(D200&gt;L200+M200,D200/J200&gt;Parámetros!$B$8),"Sobrestock","Correcto")))))</f>
        <v/>
      </c>
      <c r="O200" s="5">
        <f>IF(A200="","",IF(OR(N200="Rotura probable",N200="Pedir ya"),MAX(M200,ROUNDUP(L200-D200,0)),0))</f>
        <v/>
      </c>
      <c r="P200" s="6">
        <f>IF(A200="","",D200*E200)</f>
        <v/>
      </c>
      <c r="Q200" s="7">
        <f>IF(A200="","",IF(J200&gt;0,D200/J200,""))</f>
        <v/>
      </c>
      <c r="R200" s="6">
        <f>IF(A200="","",O200*E200)</f>
        <v/>
      </c>
    </row>
    <row r="201">
      <c r="A201" s="2" t="n"/>
      <c r="B201" s="2" t="n"/>
      <c r="C201" s="2" t="n"/>
      <c r="D201" s="2" t="n"/>
      <c r="E201" s="3" t="n"/>
      <c r="F201" s="3" t="n"/>
      <c r="G201" s="2" t="n"/>
      <c r="H201" s="2" t="n"/>
      <c r="I201" s="2" t="n"/>
      <c r="J201" s="4">
        <f>IF(A201="","",G201*12/365)</f>
        <v/>
      </c>
      <c r="K201" s="5">
        <f>IF(A201="","",MAX(0,ROUNDUP(Parámetros!$B$11*G201*Parámetros!$B$4*SQRT(IF(H201="",Parámetros!$B$5,H201)/(365/12))-0.000000001,0)))</f>
        <v/>
      </c>
      <c r="L201" s="5">
        <f>IF(A201="","",IF(G201&gt;0,ROUNDUP(J201*IF(H201="",Parámetros!$B$5,H201)+Parámetros!$B$11*G201*Parámetros!$B$4*SQRT(IF(H201="",Parámetros!$B$5,H201)/(365/12))-0.000000001,0),0))</f>
        <v/>
      </c>
      <c r="M201" s="5">
        <f>IF(A201="","",IF(G201&gt;0,MAX(IF(AND(E201&gt;0,Parámetros!$B$7&gt;0,Parámetros!$B$6&gt;0),ROUNDUP(SQRT(2*G201*12*Parámetros!$B$6/(E201*Parámetros!$B$7))-0.000000001,0),G201),I201,1),0))</f>
        <v/>
      </c>
      <c r="N201" s="5">
        <f>IF(A201="","",IF(G201&lt;=0,IF(D201&gt;0,"Sin movimiento","Sin datos"),IF(D201&lt;J201*IF(H201="",Parámetros!$B$5,H201),"Rotura probable",IF(D201&lt;=L201,"Pedir ya",IF(AND(D201&gt;L201+M201,D201/J201&gt;Parámetros!$B$8),"Sobrestock","Correcto")))))</f>
        <v/>
      </c>
      <c r="O201" s="5">
        <f>IF(A201="","",IF(OR(N201="Rotura probable",N201="Pedir ya"),MAX(M201,ROUNDUP(L201-D201,0)),0))</f>
        <v/>
      </c>
      <c r="P201" s="6">
        <f>IF(A201="","",D201*E201)</f>
        <v/>
      </c>
      <c r="Q201" s="7">
        <f>IF(A201="","",IF(J201&gt;0,D201/J201,""))</f>
        <v/>
      </c>
      <c r="R201" s="6">
        <f>IF(A201="","",O201*E201)</f>
        <v/>
      </c>
    </row>
  </sheetData>
  <conditionalFormatting sqref="N2:N201">
    <cfRule type="expression" priority="1" dxfId="0">
      <formula>N2="Rotura probable"</formula>
    </cfRule>
    <cfRule type="expression" priority="2" dxfId="1">
      <formula>N2="Pedir ya"</formula>
    </cfRule>
    <cfRule type="expression" priority="3" dxfId="2">
      <formula>N2="Sobrestock"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</cols>
  <sheetData>
    <row r="1">
      <c r="A1" s="8" t="inlineStr">
        <is>
          <t>Recuento de inventario</t>
        </is>
      </c>
    </row>
    <row r="2">
      <c r="A2" s="9" t="inlineStr">
        <is>
          <t>Fecha del recuento</t>
        </is>
      </c>
      <c r="B2" s="2" t="n"/>
    </row>
    <row r="3">
      <c r="A3" s="9" t="inlineStr">
        <is>
          <t>Valor del stock</t>
        </is>
      </c>
      <c r="B3" s="10">
        <f>SUM(Inventario!P2:P201)</f>
        <v/>
      </c>
    </row>
    <row r="4">
      <c r="A4" s="9" t="inlineStr">
        <is>
          <t>Artículos por pedir</t>
        </is>
      </c>
      <c r="B4" s="11">
        <f>COUNTIF(Inventario!N2:N201,"Pedir ya")+COUNTIF(Inventario!N2:N201,"Rotura probable")</f>
        <v/>
      </c>
    </row>
    <row r="5">
      <c r="A5" s="9" t="inlineStr">
        <is>
          <t>Pedido sugerido (€)</t>
        </is>
      </c>
      <c r="B5" s="10">
        <f>SUM(Inventario!R2:R201)</f>
        <v/>
      </c>
    </row>
    <row r="6">
      <c r="A6" s="9" t="inlineStr">
        <is>
          <t>Artículos en sobrestock</t>
        </is>
      </c>
      <c r="B6" s="11">
        <f>COUNTIF(Inventario!N2:N201,"Sobrestock")</f>
        <v/>
      </c>
    </row>
    <row r="7">
      <c r="A7" s="9" t="inlineStr">
        <is>
          <t>Artículos sin movimiento</t>
        </is>
      </c>
      <c r="B7" s="11">
        <f>COUNTIF(Inventario!N2:N201,"Sin movimiento")</f>
        <v/>
      </c>
    </row>
    <row r="8">
      <c r="A8" s="9" t="inlineStr">
        <is>
          <t>Coste anual de almacenaje</t>
        </is>
      </c>
      <c r="B8" s="10">
        <f>B3*Parámetros!$B$7</f>
        <v/>
      </c>
    </row>
    <row r="11">
      <c r="A11" s="12" t="inlineStr">
        <is>
          <t>«Valor del stock» es la cifra de «Te queda» en cofounderplans.com/herramientas/control-inventario (o sube este archivo allí).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36" customWidth="1" min="1" max="1"/>
    <col width="14" customWidth="1" min="2" max="2"/>
    <col width="80" customWidth="1" min="3" max="3"/>
  </cols>
  <sheetData>
    <row r="1">
      <c r="A1" s="8" t="inlineStr">
        <is>
          <t>Parámetros del control de inventario</t>
        </is>
      </c>
    </row>
    <row r="3">
      <c r="A3" s="9" t="inlineStr">
        <is>
          <t>Nivel de servicio</t>
        </is>
      </c>
      <c r="B3" s="13" t="n">
        <v>0.95</v>
      </c>
      <c r="C3" s="12" t="inlineStr">
        <is>
          <t>Probabilidad de no quedarte sin stock mientras llega el pedido (90 %, 95 %, 98 % o 99 %).</t>
        </is>
      </c>
    </row>
    <row r="4">
      <c r="A4" s="9" t="inlineStr">
        <is>
          <t>Variabilidad de la demanda</t>
        </is>
      </c>
      <c r="B4" s="13" t="n">
        <v>0.3</v>
      </c>
      <c r="C4" s="12" t="inlineStr">
        <is>
          <t>Cuánto varían tus ventas de un mes a otro (15 % estable, 30 % normal, 50 % muy variable).</t>
        </is>
      </c>
    </row>
    <row r="5">
      <c r="A5" s="9" t="inlineStr">
        <is>
          <t>Plazo general del proveedor (días)</t>
        </is>
      </c>
      <c r="B5" s="14" t="n">
        <v>10</v>
      </c>
      <c r="C5" s="12" t="inlineStr">
        <is>
          <t>Desde que pides hasta que puedes vender.</t>
        </is>
      </c>
    </row>
    <row r="6">
      <c r="A6" s="9" t="inlineStr">
        <is>
          <t>Coste por pedido (€)</t>
        </is>
      </c>
      <c r="B6" s="15" t="n">
        <v>25</v>
      </c>
      <c r="C6" s="12" t="inlineStr">
        <is>
          <t>Tu tiempo, transporte y recepción de cada pedido.</t>
        </is>
      </c>
    </row>
    <row r="7">
      <c r="A7" s="9" t="inlineStr">
        <is>
          <t>Coste de almacenaje (% anual)</t>
        </is>
      </c>
      <c r="B7" s="13" t="n">
        <v>0.2</v>
      </c>
      <c r="C7" s="12" t="inlineStr">
        <is>
          <t>Dinero parado, espacio, seguros y mermas.</t>
        </is>
      </c>
    </row>
    <row r="8">
      <c r="A8" s="9" t="inlineStr">
        <is>
          <t>Sobrestock a partir de (días)</t>
        </is>
      </c>
      <c r="B8" s="14" t="n">
        <v>120</v>
      </c>
      <c r="C8" s="12" t="inlineStr">
        <is>
          <t>Cobertura a partir de la cual el stock se considera excesivo.</t>
        </is>
      </c>
    </row>
    <row r="11">
      <c r="A11" t="inlineStr">
        <is>
          <t>z del nivel de servicio</t>
        </is>
      </c>
      <c r="B11" s="16">
        <f>NORMSINV(B3)</f>
        <v/>
      </c>
    </row>
    <row r="13">
      <c r="A13" s="12" t="inlineStr">
        <is>
          <t>Generado con cofounderplans.com/herramientas/control-inventario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2026-10-13T09:56:09Z</dcterms:created>
  <dcterms:modified xmlns:dcterms="http://purl.org/dc/terms/" xmlns:xsi="http://www.w3.org/2001/XMLSchema-instance" xsi:type="dcterms:W3CDTF">2026-10-13T09:56:09Z</dcterms:modified>
</cp:coreProperties>
</file>